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5" activeTab="1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definedNames>
    <definedName name="_xlnm.Print_Area" localSheetId="2">'03.П1.Показатели'!$A$1:$J$27</definedName>
    <definedName name="_xlnm.Print_Area" localSheetId="6">'06. Пр.1 Распределение. Отч.7'!$A$1:$K$100</definedName>
    <definedName name="_xlnm.Print_Area" localSheetId="7">'07.Пр.2 РесОб. Отч.8'!$A$1:$G$234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10.ПП1.Дороги.2.Мер.'!$A$1:$L$26</definedName>
    <definedName name="_xlnm.Print_Area" localSheetId="15">'ПР4. 19.ПП4.Благ.2.Мер.'!$A$1:$L$20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D110" i="14"/>
  <c r="E110"/>
  <c r="F110"/>
  <c r="G110"/>
  <c r="D112"/>
  <c r="E112"/>
  <c r="F112"/>
  <c r="G112"/>
  <c r="E108"/>
  <c r="F108"/>
  <c r="G108"/>
  <c r="D108"/>
  <c r="S167"/>
  <c r="R167"/>
  <c r="R162" s="1"/>
  <c r="Q167"/>
  <c r="Q162" s="1"/>
  <c r="P167"/>
  <c r="P162" s="1"/>
  <c r="O167"/>
  <c r="O162" s="1"/>
  <c r="N167"/>
  <c r="N162" s="1"/>
  <c r="M167"/>
  <c r="M162" s="1"/>
  <c r="L167"/>
  <c r="L162" s="1"/>
  <c r="K167"/>
  <c r="J167"/>
  <c r="I167"/>
  <c r="I162" s="1"/>
  <c r="H167"/>
  <c r="H162" s="1"/>
  <c r="S162"/>
  <c r="K162"/>
  <c r="J162"/>
  <c r="F71" i="11"/>
  <c r="F70"/>
  <c r="I70"/>
  <c r="J70"/>
  <c r="K70"/>
  <c r="I71"/>
  <c r="J71"/>
  <c r="K71"/>
  <c r="H71"/>
  <c r="T71" s="1"/>
  <c r="H70"/>
  <c r="B71"/>
  <c r="B70"/>
  <c r="W71"/>
  <c r="V71"/>
  <c r="W70"/>
  <c r="V70"/>
  <c r="G70"/>
  <c r="E70"/>
  <c r="D70"/>
  <c r="C70"/>
  <c r="U68"/>
  <c r="S68"/>
  <c r="R68"/>
  <c r="P68"/>
  <c r="O68"/>
  <c r="N68"/>
  <c r="M68"/>
  <c r="L68"/>
  <c r="I23" i="16"/>
  <c r="J23"/>
  <c r="K23"/>
  <c r="H23"/>
  <c r="H22"/>
  <c r="K19"/>
  <c r="K18"/>
  <c r="I20"/>
  <c r="I22"/>
  <c r="J22"/>
  <c r="J20" s="1"/>
  <c r="K22"/>
  <c r="H20"/>
  <c r="B67" i="11"/>
  <c r="B66"/>
  <c r="S160" i="14"/>
  <c r="S155" s="1"/>
  <c r="R160"/>
  <c r="R155" s="1"/>
  <c r="Q160"/>
  <c r="Q155" s="1"/>
  <c r="P160"/>
  <c r="P155" s="1"/>
  <c r="O160"/>
  <c r="O155" s="1"/>
  <c r="N160"/>
  <c r="N155" s="1"/>
  <c r="M160"/>
  <c r="M155" s="1"/>
  <c r="L160"/>
  <c r="L155" s="1"/>
  <c r="K160"/>
  <c r="K155" s="1"/>
  <c r="J160"/>
  <c r="J155" s="1"/>
  <c r="I160"/>
  <c r="I155" s="1"/>
  <c r="H160"/>
  <c r="H155" s="1"/>
  <c r="V67" i="11"/>
  <c r="W67"/>
  <c r="W66"/>
  <c r="V66"/>
  <c r="M64"/>
  <c r="N64"/>
  <c r="O64"/>
  <c r="P64"/>
  <c r="R64"/>
  <c r="S64"/>
  <c r="U64"/>
  <c r="L64"/>
  <c r="I67"/>
  <c r="J67"/>
  <c r="K67"/>
  <c r="H67"/>
  <c r="T67" s="1"/>
  <c r="F67"/>
  <c r="I66"/>
  <c r="J66"/>
  <c r="K66"/>
  <c r="H66"/>
  <c r="T66" s="1"/>
  <c r="F66"/>
  <c r="G66"/>
  <c r="E66"/>
  <c r="D66"/>
  <c r="C66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E9"/>
  <c r="F9"/>
  <c r="G9" s="1"/>
  <c r="N9"/>
  <c r="P9"/>
  <c r="Q9"/>
  <c r="B9"/>
  <c r="P8"/>
  <c r="Q8"/>
  <c r="Q7"/>
  <c r="P7"/>
  <c r="N8"/>
  <c r="N7"/>
  <c r="F8"/>
  <c r="G8" s="1"/>
  <c r="F7"/>
  <c r="G7" s="1"/>
  <c r="E7"/>
  <c r="D8"/>
  <c r="D7"/>
  <c r="B7"/>
  <c r="J192" i="14"/>
  <c r="K192"/>
  <c r="L192"/>
  <c r="M192"/>
  <c r="N192"/>
  <c r="O192"/>
  <c r="P192"/>
  <c r="Q192"/>
  <c r="R192"/>
  <c r="S192"/>
  <c r="J193"/>
  <c r="K193"/>
  <c r="L193"/>
  <c r="M193"/>
  <c r="N193"/>
  <c r="O193"/>
  <c r="P193"/>
  <c r="Q193"/>
  <c r="R193"/>
  <c r="S193"/>
  <c r="J194"/>
  <c r="K194"/>
  <c r="L194"/>
  <c r="M194"/>
  <c r="N194"/>
  <c r="O194"/>
  <c r="P194"/>
  <c r="Q194"/>
  <c r="R194"/>
  <c r="S194"/>
  <c r="J196"/>
  <c r="K196"/>
  <c r="L196"/>
  <c r="M196"/>
  <c r="N196"/>
  <c r="O196"/>
  <c r="P196"/>
  <c r="Q196"/>
  <c r="R196"/>
  <c r="S196"/>
  <c r="J171"/>
  <c r="K171"/>
  <c r="L171"/>
  <c r="M171"/>
  <c r="N171"/>
  <c r="O171"/>
  <c r="P171"/>
  <c r="Q171"/>
  <c r="R171"/>
  <c r="S171"/>
  <c r="J172"/>
  <c r="K172"/>
  <c r="L172"/>
  <c r="M172"/>
  <c r="N172"/>
  <c r="O172"/>
  <c r="P172"/>
  <c r="Q172"/>
  <c r="R172"/>
  <c r="S172"/>
  <c r="J173"/>
  <c r="K173"/>
  <c r="L173"/>
  <c r="M173"/>
  <c r="N173"/>
  <c r="O173"/>
  <c r="P173"/>
  <c r="Q173"/>
  <c r="R173"/>
  <c r="S173"/>
  <c r="J175"/>
  <c r="K175"/>
  <c r="L175"/>
  <c r="M175"/>
  <c r="N175"/>
  <c r="O175"/>
  <c r="P175"/>
  <c r="Q175"/>
  <c r="R175"/>
  <c r="S175"/>
  <c r="J108"/>
  <c r="K108"/>
  <c r="L108"/>
  <c r="M108"/>
  <c r="N108"/>
  <c r="O108"/>
  <c r="P108"/>
  <c r="Q108"/>
  <c r="R108"/>
  <c r="S108"/>
  <c r="J110"/>
  <c r="K110"/>
  <c r="L110"/>
  <c r="M110"/>
  <c r="N110"/>
  <c r="O110"/>
  <c r="P110"/>
  <c r="Q110"/>
  <c r="R110"/>
  <c r="S110"/>
  <c r="J112"/>
  <c r="K112"/>
  <c r="L112"/>
  <c r="M112"/>
  <c r="N112"/>
  <c r="O112"/>
  <c r="P112"/>
  <c r="Q112"/>
  <c r="R112"/>
  <c r="S112"/>
  <c r="I230"/>
  <c r="J230"/>
  <c r="K230"/>
  <c r="L230"/>
  <c r="M230"/>
  <c r="N230"/>
  <c r="O230"/>
  <c r="Q230"/>
  <c r="H230"/>
  <c r="I223"/>
  <c r="J223"/>
  <c r="K223"/>
  <c r="L223"/>
  <c r="M223"/>
  <c r="N223"/>
  <c r="O223"/>
  <c r="P223"/>
  <c r="Q223"/>
  <c r="H223"/>
  <c r="I216"/>
  <c r="J216"/>
  <c r="K216"/>
  <c r="L216"/>
  <c r="M216"/>
  <c r="N216"/>
  <c r="O216"/>
  <c r="Q216"/>
  <c r="H216"/>
  <c r="I209"/>
  <c r="J209"/>
  <c r="K209"/>
  <c r="L209"/>
  <c r="M209"/>
  <c r="N209"/>
  <c r="O209"/>
  <c r="Q209"/>
  <c r="H209"/>
  <c r="I202"/>
  <c r="J202"/>
  <c r="K202"/>
  <c r="L202"/>
  <c r="M202"/>
  <c r="N202"/>
  <c r="O202"/>
  <c r="Q202"/>
  <c r="H202"/>
  <c r="I190"/>
  <c r="H190"/>
  <c r="I169"/>
  <c r="H169"/>
  <c r="I188"/>
  <c r="J188"/>
  <c r="K188"/>
  <c r="L188"/>
  <c r="M188"/>
  <c r="O188"/>
  <c r="Q188"/>
  <c r="H188"/>
  <c r="I181"/>
  <c r="J181"/>
  <c r="K181"/>
  <c r="K174" s="1"/>
  <c r="L181"/>
  <c r="L174" s="1"/>
  <c r="M181"/>
  <c r="N181"/>
  <c r="O181"/>
  <c r="Q181"/>
  <c r="H181"/>
  <c r="I153"/>
  <c r="I148" s="1"/>
  <c r="J153"/>
  <c r="J148" s="1"/>
  <c r="K153"/>
  <c r="K148" s="1"/>
  <c r="L153"/>
  <c r="L148" s="1"/>
  <c r="M153"/>
  <c r="M148" s="1"/>
  <c r="N153"/>
  <c r="N148" s="1"/>
  <c r="O153"/>
  <c r="O148" s="1"/>
  <c r="Q153"/>
  <c r="Q148" s="1"/>
  <c r="H153"/>
  <c r="H148" s="1"/>
  <c r="I146"/>
  <c r="J146"/>
  <c r="K146"/>
  <c r="L146"/>
  <c r="M146"/>
  <c r="O146"/>
  <c r="Q146"/>
  <c r="H146"/>
  <c r="I139"/>
  <c r="J139"/>
  <c r="K139"/>
  <c r="L139"/>
  <c r="M139"/>
  <c r="O139"/>
  <c r="Q139"/>
  <c r="H139"/>
  <c r="I132"/>
  <c r="J132"/>
  <c r="K132"/>
  <c r="L132"/>
  <c r="M132"/>
  <c r="N132"/>
  <c r="O132"/>
  <c r="Q132"/>
  <c r="H132"/>
  <c r="I125"/>
  <c r="J125"/>
  <c r="K125"/>
  <c r="L125"/>
  <c r="M125"/>
  <c r="O125"/>
  <c r="Q125"/>
  <c r="H125"/>
  <c r="I116"/>
  <c r="J116"/>
  <c r="J109" s="1"/>
  <c r="K116"/>
  <c r="K109" s="1"/>
  <c r="L116"/>
  <c r="L109" s="1"/>
  <c r="M116"/>
  <c r="M109" s="1"/>
  <c r="O116"/>
  <c r="O109" s="1"/>
  <c r="Q116"/>
  <c r="Q109" s="1"/>
  <c r="H116"/>
  <c r="I106"/>
  <c r="H106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N104"/>
  <c r="O104"/>
  <c r="P104"/>
  <c r="Q104"/>
  <c r="R104"/>
  <c r="S104"/>
  <c r="H104"/>
  <c r="I97"/>
  <c r="J97"/>
  <c r="K97"/>
  <c r="L97"/>
  <c r="M97"/>
  <c r="N97"/>
  <c r="O97"/>
  <c r="P97"/>
  <c r="Q97"/>
  <c r="R97"/>
  <c r="S97"/>
  <c r="H97"/>
  <c r="I90"/>
  <c r="J90"/>
  <c r="K90"/>
  <c r="M90"/>
  <c r="O90"/>
  <c r="Q90"/>
  <c r="H90"/>
  <c r="I83"/>
  <c r="J83"/>
  <c r="K83"/>
  <c r="L83"/>
  <c r="M83"/>
  <c r="N83"/>
  <c r="O83"/>
  <c r="Q83"/>
  <c r="H83"/>
  <c r="I76"/>
  <c r="J76"/>
  <c r="K76"/>
  <c r="L76"/>
  <c r="M76"/>
  <c r="N76"/>
  <c r="O76"/>
  <c r="P76"/>
  <c r="Q76"/>
  <c r="R76"/>
  <c r="S76"/>
  <c r="H76"/>
  <c r="I67"/>
  <c r="J67"/>
  <c r="K67"/>
  <c r="L67"/>
  <c r="M67"/>
  <c r="O67"/>
  <c r="Q67"/>
  <c r="H67"/>
  <c r="I62"/>
  <c r="J62"/>
  <c r="K62"/>
  <c r="L62"/>
  <c r="M62"/>
  <c r="N62"/>
  <c r="O62"/>
  <c r="P62"/>
  <c r="Q62"/>
  <c r="H62"/>
  <c r="I55"/>
  <c r="J55"/>
  <c r="K55"/>
  <c r="L55"/>
  <c r="M55"/>
  <c r="N55"/>
  <c r="O55"/>
  <c r="P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P41"/>
  <c r="P36" s="1"/>
  <c r="Q41"/>
  <c r="R41"/>
  <c r="R36" s="1"/>
  <c r="S41"/>
  <c r="S36" s="1"/>
  <c r="H41"/>
  <c r="H36" s="1"/>
  <c r="K34"/>
  <c r="J34"/>
  <c r="I34"/>
  <c r="H34"/>
  <c r="K25"/>
  <c r="L25"/>
  <c r="N25"/>
  <c r="J25"/>
  <c r="I25"/>
  <c r="H25"/>
  <c r="M42" i="11"/>
  <c r="L42"/>
  <c r="M39"/>
  <c r="L39"/>
  <c r="M30"/>
  <c r="L30"/>
  <c r="M21"/>
  <c r="L21"/>
  <c r="M15"/>
  <c r="L15"/>
  <c r="M94"/>
  <c r="L94"/>
  <c r="M88"/>
  <c r="L88"/>
  <c r="M58"/>
  <c r="L58"/>
  <c r="M33"/>
  <c r="L33"/>
  <c r="M27"/>
  <c r="L27"/>
  <c r="M24"/>
  <c r="L24"/>
  <c r="M18"/>
  <c r="L18"/>
  <c r="M9"/>
  <c r="L9"/>
  <c r="H68" l="1"/>
  <c r="D167" i="14" s="1"/>
  <c r="D162" s="1"/>
  <c r="K68" i="11"/>
  <c r="G167" i="14" s="1"/>
  <c r="G162" s="1"/>
  <c r="J68" i="11"/>
  <c r="F167" i="14" s="1"/>
  <c r="F162" s="1"/>
  <c r="I68" i="11"/>
  <c r="E167" i="14" s="1"/>
  <c r="E162" s="1"/>
  <c r="W68" i="11"/>
  <c r="V68"/>
  <c r="J174" i="14"/>
  <c r="T70" i="11"/>
  <c r="T68" s="1"/>
  <c r="K64"/>
  <c r="G158" i="14" s="1"/>
  <c r="G155" s="1"/>
  <c r="M174"/>
  <c r="T64" i="11"/>
  <c r="J64"/>
  <c r="F158" i="14" s="1"/>
  <c r="F155" s="1"/>
  <c r="K20" i="16"/>
  <c r="W64" i="11"/>
  <c r="V64"/>
  <c r="I64"/>
  <c r="E158" i="14" s="1"/>
  <c r="E155" s="1"/>
  <c r="H64" i="11"/>
  <c r="D158" i="14" s="1"/>
  <c r="K18"/>
  <c r="O111"/>
  <c r="K20"/>
  <c r="L18"/>
  <c r="J111"/>
  <c r="O195"/>
  <c r="K195"/>
  <c r="M195"/>
  <c r="J20"/>
  <c r="K111"/>
  <c r="Q195"/>
  <c r="L195"/>
  <c r="L111"/>
  <c r="Q174"/>
  <c r="Q111"/>
  <c r="O174"/>
  <c r="J18"/>
  <c r="M111"/>
  <c r="N195"/>
  <c r="J195"/>
  <c r="N79" i="11"/>
  <c r="O79"/>
  <c r="P79"/>
  <c r="R79"/>
  <c r="W96"/>
  <c r="S230" i="14" s="1"/>
  <c r="V96" i="11"/>
  <c r="R230" i="14" s="1"/>
  <c r="R96" i="11"/>
  <c r="P96"/>
  <c r="W93"/>
  <c r="S223" i="14" s="1"/>
  <c r="V93" i="11"/>
  <c r="R223" i="14" s="1"/>
  <c r="W90" i="11"/>
  <c r="S216" i="14" s="1"/>
  <c r="V90" i="11"/>
  <c r="R216" i="14" s="1"/>
  <c r="R90" i="11"/>
  <c r="W87"/>
  <c r="V87"/>
  <c r="R87"/>
  <c r="P87"/>
  <c r="W86"/>
  <c r="V86"/>
  <c r="R86"/>
  <c r="P86"/>
  <c r="W83"/>
  <c r="V83"/>
  <c r="R83"/>
  <c r="P83"/>
  <c r="W82"/>
  <c r="V82"/>
  <c r="R82"/>
  <c r="P82"/>
  <c r="N72"/>
  <c r="O72"/>
  <c r="P72"/>
  <c r="W78"/>
  <c r="S188" i="14" s="1"/>
  <c r="V78" i="11"/>
  <c r="R188" i="14" s="1"/>
  <c r="W75" i="11"/>
  <c r="S181" i="14" s="1"/>
  <c r="V75" i="11"/>
  <c r="R181" i="14" s="1"/>
  <c r="R75" i="11"/>
  <c r="P75"/>
  <c r="I120" i="14"/>
  <c r="R54" i="11"/>
  <c r="P54"/>
  <c r="W51"/>
  <c r="V51"/>
  <c r="P49"/>
  <c r="O49"/>
  <c r="N49"/>
  <c r="M49"/>
  <c r="L49"/>
  <c r="W48"/>
  <c r="V48"/>
  <c r="R116" i="14" s="1"/>
  <c r="R109" s="1"/>
  <c r="P46" i="11"/>
  <c r="L99" i="14" s="1"/>
  <c r="O46" i="11"/>
  <c r="K99" i="14" s="1"/>
  <c r="N46" i="11"/>
  <c r="J99" i="14" s="1"/>
  <c r="M46" i="11"/>
  <c r="L46"/>
  <c r="H99" i="14" s="1"/>
  <c r="W63" i="11"/>
  <c r="S153" i="14" s="1"/>
  <c r="S148" s="1"/>
  <c r="V63" i="11"/>
  <c r="R153" i="14" s="1"/>
  <c r="R148" s="1"/>
  <c r="L61" i="11"/>
  <c r="M61"/>
  <c r="W57"/>
  <c r="S139" i="14" s="1"/>
  <c r="V57" i="11"/>
  <c r="R139" i="14" s="1"/>
  <c r="W60" i="11"/>
  <c r="S146" i="14" s="1"/>
  <c r="V60" i="11"/>
  <c r="R146" i="14" s="1"/>
  <c r="L55" i="11"/>
  <c r="M55"/>
  <c r="W14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W35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T26" i="11"/>
  <c r="H18" i="7"/>
  <c r="E125" i="14"/>
  <c r="F125"/>
  <c r="G125"/>
  <c r="D125"/>
  <c r="B120"/>
  <c r="Q120"/>
  <c r="O120"/>
  <c r="H120"/>
  <c r="G123"/>
  <c r="F123"/>
  <c r="F120" s="1"/>
  <c r="E123"/>
  <c r="D123"/>
  <c r="D19"/>
  <c r="E19"/>
  <c r="F19"/>
  <c r="G19"/>
  <c r="D21"/>
  <c r="E21"/>
  <c r="F21"/>
  <c r="G21"/>
  <c r="E17"/>
  <c r="F17"/>
  <c r="G17"/>
  <c r="D17"/>
  <c r="E76"/>
  <c r="E71" s="1"/>
  <c r="F76"/>
  <c r="F71" s="1"/>
  <c r="D76"/>
  <c r="D71" s="1"/>
  <c r="B71"/>
  <c r="N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P50"/>
  <c r="N50"/>
  <c r="M50"/>
  <c r="L50"/>
  <c r="K50"/>
  <c r="J50"/>
  <c r="I50"/>
  <c r="H50"/>
  <c r="E41"/>
  <c r="E36" s="1"/>
  <c r="F41"/>
  <c r="F36" s="1"/>
  <c r="D41"/>
  <c r="D36" s="1"/>
  <c r="B36"/>
  <c r="D51" i="11"/>
  <c r="E51"/>
  <c r="F51"/>
  <c r="G51"/>
  <c r="H51"/>
  <c r="H49" s="1"/>
  <c r="I51"/>
  <c r="I49" s="1"/>
  <c r="J51"/>
  <c r="J49" s="1"/>
  <c r="K51"/>
  <c r="K49" s="1"/>
  <c r="C51"/>
  <c r="B49"/>
  <c r="D44"/>
  <c r="E44"/>
  <c r="F44"/>
  <c r="G44"/>
  <c r="H44"/>
  <c r="H42" s="1"/>
  <c r="I44"/>
  <c r="I42" s="1"/>
  <c r="J44"/>
  <c r="J42" s="1"/>
  <c r="D23"/>
  <c r="E23"/>
  <c r="F23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H30" s="1"/>
  <c r="I32"/>
  <c r="I30" s="1"/>
  <c r="J32"/>
  <c r="J30" s="1"/>
  <c r="C32"/>
  <c r="B30"/>
  <c r="D17"/>
  <c r="E17"/>
  <c r="F17"/>
  <c r="G17"/>
  <c r="H17"/>
  <c r="H15" s="1"/>
  <c r="I17"/>
  <c r="I15" s="1"/>
  <c r="J17"/>
  <c r="J15" s="1"/>
  <c r="C17"/>
  <c r="B15"/>
  <c r="F15"/>
  <c r="K10" i="16"/>
  <c r="I24" i="4"/>
  <c r="J24"/>
  <c r="H24"/>
  <c r="K17"/>
  <c r="G76" i="14" s="1"/>
  <c r="G71" s="1"/>
  <c r="K14" i="4"/>
  <c r="G55" i="14" s="1"/>
  <c r="G50" s="1"/>
  <c r="W18" i="11" l="1"/>
  <c r="D155" i="14"/>
  <c r="S18"/>
  <c r="S174"/>
  <c r="V46" i="11"/>
  <c r="R99" i="14" s="1"/>
  <c r="R51" i="11"/>
  <c r="R49" s="1"/>
  <c r="R20" i="14"/>
  <c r="R174"/>
  <c r="W46" i="11"/>
  <c r="S116" i="14"/>
  <c r="S109" s="1"/>
  <c r="W49" i="11"/>
  <c r="S125" i="14"/>
  <c r="S20"/>
  <c r="R18"/>
  <c r="V18" i="11"/>
  <c r="V49"/>
  <c r="R125" i="14"/>
  <c r="R14" i="11"/>
  <c r="N34" i="14" s="1"/>
  <c r="L34"/>
  <c r="S99"/>
  <c r="E120"/>
  <c r="T51" i="11"/>
  <c r="K32"/>
  <c r="K30" s="1"/>
  <c r="K23"/>
  <c r="K21" s="1"/>
  <c r="I21"/>
  <c r="D120" i="14"/>
  <c r="G120"/>
  <c r="H21" i="11"/>
  <c r="K21" i="4"/>
  <c r="K11"/>
  <c r="E153" i="14"/>
  <c r="E148" s="1"/>
  <c r="F153"/>
  <c r="F148" s="1"/>
  <c r="D153"/>
  <c r="D148" s="1"/>
  <c r="B148"/>
  <c r="D63" i="11"/>
  <c r="E63"/>
  <c r="F63"/>
  <c r="G63"/>
  <c r="H63"/>
  <c r="I63"/>
  <c r="I61" s="1"/>
  <c r="J63"/>
  <c r="J61" s="1"/>
  <c r="C63"/>
  <c r="B61"/>
  <c r="W61"/>
  <c r="R61"/>
  <c r="P61"/>
  <c r="O61"/>
  <c r="N61"/>
  <c r="N45" s="1"/>
  <c r="K15" i="16"/>
  <c r="E116" i="14"/>
  <c r="F116"/>
  <c r="D116"/>
  <c r="G130"/>
  <c r="F130"/>
  <c r="E130"/>
  <c r="D130"/>
  <c r="B113"/>
  <c r="Q113"/>
  <c r="O113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48" i="11"/>
  <c r="E48"/>
  <c r="F48"/>
  <c r="G48"/>
  <c r="H48"/>
  <c r="I48"/>
  <c r="I46" s="1"/>
  <c r="J48"/>
  <c r="J46" s="1"/>
  <c r="K48"/>
  <c r="K46" s="1"/>
  <c r="C48"/>
  <c r="B46"/>
  <c r="D29"/>
  <c r="E29"/>
  <c r="F29"/>
  <c r="G29"/>
  <c r="H29"/>
  <c r="I29"/>
  <c r="V27" s="1"/>
  <c r="J29"/>
  <c r="J27" s="1"/>
  <c r="F67" i="14" s="1"/>
  <c r="F64" s="1"/>
  <c r="C29" i="11"/>
  <c r="D35"/>
  <c r="E35"/>
  <c r="F35"/>
  <c r="G35"/>
  <c r="H35"/>
  <c r="T35" s="1"/>
  <c r="P83" i="14" s="1"/>
  <c r="I35" i="11"/>
  <c r="J35"/>
  <c r="B27"/>
  <c r="O27"/>
  <c r="F27"/>
  <c r="D20"/>
  <c r="E20"/>
  <c r="F20"/>
  <c r="F18" s="1"/>
  <c r="G20"/>
  <c r="H20"/>
  <c r="I20"/>
  <c r="I18" s="1"/>
  <c r="J20"/>
  <c r="J18" s="1"/>
  <c r="C20"/>
  <c r="B18"/>
  <c r="D11"/>
  <c r="E11"/>
  <c r="F11"/>
  <c r="G11"/>
  <c r="H11"/>
  <c r="I11"/>
  <c r="V9" s="1"/>
  <c r="J11"/>
  <c r="J9" s="1"/>
  <c r="C11"/>
  <c r="B9"/>
  <c r="R9"/>
  <c r="P9"/>
  <c r="O9"/>
  <c r="N9"/>
  <c r="K9" i="16"/>
  <c r="G116" i="14" s="1"/>
  <c r="K13" i="4"/>
  <c r="G46" i="14" s="1"/>
  <c r="G43" s="1"/>
  <c r="K9" i="4"/>
  <c r="K16"/>
  <c r="K29" i="11" s="1"/>
  <c r="K27" s="1"/>
  <c r="G67" i="14" s="1"/>
  <c r="G64" s="1"/>
  <c r="I51" i="21"/>
  <c r="I41"/>
  <c r="J41"/>
  <c r="K41"/>
  <c r="H41"/>
  <c r="K10"/>
  <c r="I55"/>
  <c r="K55"/>
  <c r="H55"/>
  <c r="E109" i="14" l="1"/>
  <c r="E113"/>
  <c r="G109"/>
  <c r="G113"/>
  <c r="F109"/>
  <c r="F113"/>
  <c r="D109"/>
  <c r="D113"/>
  <c r="N125"/>
  <c r="T49" i="11"/>
  <c r="P125" i="14"/>
  <c r="G153"/>
  <c r="G148" s="1"/>
  <c r="H27" i="11"/>
  <c r="D67" i="14" s="1"/>
  <c r="D64" s="1"/>
  <c r="T29" i="11"/>
  <c r="P67" i="14" s="1"/>
  <c r="R29" i="11"/>
  <c r="H9"/>
  <c r="T11"/>
  <c r="P25" i="14" s="1"/>
  <c r="H46" i="11"/>
  <c r="R48"/>
  <c r="T48"/>
  <c r="H61"/>
  <c r="T63"/>
  <c r="H18"/>
  <c r="T20"/>
  <c r="R20"/>
  <c r="K44"/>
  <c r="K42" s="1"/>
  <c r="G104" i="14"/>
  <c r="G99" s="1"/>
  <c r="K17" i="11"/>
  <c r="K15" s="1"/>
  <c r="G41" i="14"/>
  <c r="G36" s="1"/>
  <c r="K63" i="11"/>
  <c r="K61" s="1"/>
  <c r="F18" i="14"/>
  <c r="V61" i="11"/>
  <c r="L64" i="14"/>
  <c r="R64"/>
  <c r="D22"/>
  <c r="W9" i="11"/>
  <c r="K20"/>
  <c r="K18" s="1"/>
  <c r="I27"/>
  <c r="E67" i="14" s="1"/>
  <c r="E64" s="1"/>
  <c r="G25"/>
  <c r="G18" s="1"/>
  <c r="K11" i="11"/>
  <c r="K9" s="1"/>
  <c r="F22" i="14"/>
  <c r="E22"/>
  <c r="P27" i="11"/>
  <c r="I9"/>
  <c r="I45" i="21"/>
  <c r="J45"/>
  <c r="H45"/>
  <c r="T9" i="11" l="1"/>
  <c r="R46"/>
  <c r="N116" i="14"/>
  <c r="N109" s="1"/>
  <c r="T46" i="11"/>
  <c r="P116" i="14"/>
  <c r="P109" s="1"/>
  <c r="P22"/>
  <c r="T61" i="11"/>
  <c r="P153" i="14"/>
  <c r="N67"/>
  <c r="N64" s="1"/>
  <c r="R27" i="11"/>
  <c r="R18"/>
  <c r="N46" i="14"/>
  <c r="T18" i="11"/>
  <c r="P46" i="14"/>
  <c r="P18" s="1"/>
  <c r="D18"/>
  <c r="N99"/>
  <c r="P99"/>
  <c r="E18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F24" i="18" s="1"/>
  <c r="G24" s="1"/>
  <c r="H24" i="10"/>
  <c r="N24" i="18" s="1"/>
  <c r="I24" i="10"/>
  <c r="P24" i="18" s="1"/>
  <c r="J24" i="10"/>
  <c r="Q24" i="18" s="1"/>
  <c r="F24" i="10"/>
  <c r="E24" i="18" s="1"/>
  <c r="C24" i="10"/>
  <c r="C24" i="18" s="1"/>
  <c r="B24" i="10"/>
  <c r="B24" i="18" s="1"/>
  <c r="G20" i="10"/>
  <c r="F20" i="18" s="1"/>
  <c r="G20" s="1"/>
  <c r="H20" i="10"/>
  <c r="N20" i="18" s="1"/>
  <c r="I20" i="10"/>
  <c r="P20" i="18" s="1"/>
  <c r="J20" i="10"/>
  <c r="Q20" i="18" s="1"/>
  <c r="H21" i="10"/>
  <c r="N21" i="18" s="1"/>
  <c r="I21" i="10"/>
  <c r="P21" i="18" s="1"/>
  <c r="J21" i="10"/>
  <c r="Q21" i="18" s="1"/>
  <c r="F21" i="10"/>
  <c r="E21" i="18" s="1"/>
  <c r="E21" i="10"/>
  <c r="C21"/>
  <c r="C21" i="18" s="1"/>
  <c r="B21" i="10"/>
  <c r="B21" i="18" s="1"/>
  <c r="F20" i="10"/>
  <c r="E20" i="18" s="1"/>
  <c r="C20" i="10"/>
  <c r="C20" i="18" s="1"/>
  <c r="B20" i="10"/>
  <c r="B20" i="18" s="1"/>
  <c r="F8" i="6"/>
  <c r="G21" i="10" s="1"/>
  <c r="F21" i="18" s="1"/>
  <c r="G21" s="1"/>
  <c r="E8" i="6"/>
  <c r="N18" i="14" l="1"/>
  <c r="P148"/>
  <c r="L49" i="21"/>
  <c r="L55"/>
  <c r="J57"/>
  <c r="J55" s="1"/>
  <c r="L41"/>
  <c r="L45"/>
  <c r="G16" i="10"/>
  <c r="F16" i="18" s="1"/>
  <c r="G16" s="1"/>
  <c r="H16" i="10"/>
  <c r="N16" i="18" s="1"/>
  <c r="I16" i="10"/>
  <c r="P16" i="18" s="1"/>
  <c r="J16" i="10"/>
  <c r="Q16" i="18" s="1"/>
  <c r="F16" i="10"/>
  <c r="E16" i="18" s="1"/>
  <c r="E16" i="10"/>
  <c r="C16"/>
  <c r="C16" i="18" s="1"/>
  <c r="B16" i="10"/>
  <c r="B16" i="18" s="1"/>
  <c r="G7" i="15"/>
  <c r="F7"/>
  <c r="F12" i="10" l="1"/>
  <c r="E12" i="18" s="1"/>
  <c r="G12" i="10"/>
  <c r="F12" i="18" s="1"/>
  <c r="G12" s="1"/>
  <c r="H12" i="10"/>
  <c r="N12" i="18" s="1"/>
  <c r="I12" i="10"/>
  <c r="P12" i="18" s="1"/>
  <c r="J12" i="10"/>
  <c r="Q12" i="18" s="1"/>
  <c r="E12" i="10"/>
  <c r="C12"/>
  <c r="C12" i="18" s="1"/>
  <c r="B12" i="10"/>
  <c r="B12" i="18" s="1"/>
  <c r="E7" i="2"/>
  <c r="F7"/>
  <c r="I8" l="1"/>
  <c r="H8"/>
  <c r="G8"/>
  <c r="F8"/>
  <c r="E8"/>
  <c r="E192" i="14" l="1"/>
  <c r="F192"/>
  <c r="G192"/>
  <c r="E193"/>
  <c r="F193"/>
  <c r="G193"/>
  <c r="E194"/>
  <c r="F194"/>
  <c r="G194"/>
  <c r="E196"/>
  <c r="F196"/>
  <c r="G196"/>
  <c r="D193"/>
  <c r="D194"/>
  <c r="D196"/>
  <c r="D192"/>
  <c r="B225"/>
  <c r="B204"/>
  <c r="B197"/>
  <c r="E96" i="11"/>
  <c r="E93"/>
  <c r="B91"/>
  <c r="B218" i="14" s="1"/>
  <c r="E90" i="11"/>
  <c r="B88"/>
  <c r="B211" i="14" s="1"/>
  <c r="E86" i="11"/>
  <c r="E87"/>
  <c r="E83"/>
  <c r="E82"/>
  <c r="G78"/>
  <c r="D78"/>
  <c r="E78"/>
  <c r="F78"/>
  <c r="H78"/>
  <c r="I78"/>
  <c r="J78"/>
  <c r="C78"/>
  <c r="F76"/>
  <c r="B76"/>
  <c r="B183" i="14" s="1"/>
  <c r="F75" i="11"/>
  <c r="D75"/>
  <c r="E75"/>
  <c r="G75"/>
  <c r="H75"/>
  <c r="I75"/>
  <c r="J75"/>
  <c r="C75"/>
  <c r="B73"/>
  <c r="B176" i="14" s="1"/>
  <c r="D60" i="11"/>
  <c r="E60"/>
  <c r="F60"/>
  <c r="G60"/>
  <c r="H60"/>
  <c r="I60"/>
  <c r="J60"/>
  <c r="C60"/>
  <c r="F58"/>
  <c r="B58"/>
  <c r="B141" i="14" s="1"/>
  <c r="D57" i="11"/>
  <c r="E57"/>
  <c r="F57"/>
  <c r="G57"/>
  <c r="H57"/>
  <c r="R57" s="1"/>
  <c r="N139" i="14" s="1"/>
  <c r="I57" i="11"/>
  <c r="J57"/>
  <c r="C57"/>
  <c r="F55"/>
  <c r="B55"/>
  <c r="B134" i="14" s="1"/>
  <c r="D54" i="11"/>
  <c r="E54"/>
  <c r="F54"/>
  <c r="G54"/>
  <c r="H54"/>
  <c r="T54" s="1"/>
  <c r="P132" i="14" s="1"/>
  <c r="I54" i="11"/>
  <c r="J54"/>
  <c r="C54"/>
  <c r="F52"/>
  <c r="B52"/>
  <c r="B127" i="14" s="1"/>
  <c r="C35" i="11"/>
  <c r="F33"/>
  <c r="B33"/>
  <c r="B78" i="14" s="1"/>
  <c r="D38" i="11"/>
  <c r="E38"/>
  <c r="F38"/>
  <c r="G38"/>
  <c r="H38"/>
  <c r="P38" s="1"/>
  <c r="L90" i="14" s="1"/>
  <c r="L20" s="1"/>
  <c r="I38" i="11"/>
  <c r="J38"/>
  <c r="C38"/>
  <c r="F36"/>
  <c r="B36"/>
  <c r="B85" i="14" s="1"/>
  <c r="D26" i="11"/>
  <c r="E26"/>
  <c r="F26"/>
  <c r="G26"/>
  <c r="H26"/>
  <c r="I26"/>
  <c r="J26"/>
  <c r="C26"/>
  <c r="F24"/>
  <c r="B24"/>
  <c r="B57" i="14" s="1"/>
  <c r="C41" i="11"/>
  <c r="F39"/>
  <c r="B92" i="14"/>
  <c r="H14" i="11"/>
  <c r="T14" s="1"/>
  <c r="P34" i="14" s="1"/>
  <c r="I14" i="11"/>
  <c r="J14"/>
  <c r="D14"/>
  <c r="E14"/>
  <c r="F14"/>
  <c r="G14"/>
  <c r="C14"/>
  <c r="F12"/>
  <c r="B12"/>
  <c r="B29" i="14" s="1"/>
  <c r="I18" i="7"/>
  <c r="J18"/>
  <c r="K14" i="16"/>
  <c r="K60" i="11" s="1"/>
  <c r="K13" i="16"/>
  <c r="K57" i="11" s="1"/>
  <c r="K11" i="16"/>
  <c r="K10" i="4"/>
  <c r="K14" i="11" s="1"/>
  <c r="K18" i="4"/>
  <c r="K35" i="11" s="1"/>
  <c r="K19" i="4"/>
  <c r="K38" i="11" s="1"/>
  <c r="K15" i="4"/>
  <c r="K20"/>
  <c r="K41" i="11" s="1"/>
  <c r="H8" i="10"/>
  <c r="I8" s="1"/>
  <c r="F13"/>
  <c r="E13" i="18" s="1"/>
  <c r="F17" i="10"/>
  <c r="E17" i="18" s="1"/>
  <c r="D79" i="11"/>
  <c r="E79" s="1"/>
  <c r="D72"/>
  <c r="E72" s="1"/>
  <c r="D45"/>
  <c r="E45" s="1"/>
  <c r="T78" l="1"/>
  <c r="P188" i="14" s="1"/>
  <c r="R78" i="11"/>
  <c r="N188" i="14" s="1"/>
  <c r="N174" s="1"/>
  <c r="R60" i="11"/>
  <c r="N146" i="14" s="1"/>
  <c r="N111" s="1"/>
  <c r="T60" i="11"/>
  <c r="P146" i="14" s="1"/>
  <c r="K26" i="11"/>
  <c r="K24" i="4"/>
  <c r="K54" i="11"/>
  <c r="Q94" l="1"/>
  <c r="Q24"/>
  <c r="M57" i="14" s="1"/>
  <c r="Q11" l="1"/>
  <c r="M12"/>
  <c r="P36" i="11"/>
  <c r="Q76"/>
  <c r="M183" i="14" s="1"/>
  <c r="R76" i="11"/>
  <c r="M141" i="14"/>
  <c r="I12" i="7"/>
  <c r="J12"/>
  <c r="N19" i="17"/>
  <c r="D19"/>
  <c r="B8"/>
  <c r="M204" i="14"/>
  <c r="O204"/>
  <c r="Q204"/>
  <c r="O11"/>
  <c r="O12"/>
  <c r="Q12"/>
  <c r="M14"/>
  <c r="O14"/>
  <c r="Q14"/>
  <c r="I225"/>
  <c r="M225"/>
  <c r="O225"/>
  <c r="Q225"/>
  <c r="H225"/>
  <c r="M218"/>
  <c r="O218"/>
  <c r="Q218"/>
  <c r="I211"/>
  <c r="M211"/>
  <c r="O211"/>
  <c r="Q211"/>
  <c r="H211"/>
  <c r="H172"/>
  <c r="I172"/>
  <c r="H173"/>
  <c r="I173"/>
  <c r="H175"/>
  <c r="I175"/>
  <c r="I171"/>
  <c r="H171"/>
  <c r="O183"/>
  <c r="Q183"/>
  <c r="O176"/>
  <c r="Q176"/>
  <c r="O141"/>
  <c r="Q141"/>
  <c r="I134"/>
  <c r="M134"/>
  <c r="O134"/>
  <c r="Q134"/>
  <c r="H134"/>
  <c r="O127"/>
  <c r="Q127"/>
  <c r="I78"/>
  <c r="H78"/>
  <c r="I57"/>
  <c r="H57"/>
  <c r="O106" l="1"/>
  <c r="Q169"/>
  <c r="Q106"/>
  <c r="O169"/>
  <c r="O10"/>
  <c r="N183"/>
  <c r="R72" i="11"/>
  <c r="L85" i="14"/>
  <c r="M92"/>
  <c r="M113"/>
  <c r="O8" i="17"/>
  <c r="P8" s="1"/>
  <c r="P19" s="1"/>
  <c r="M120" i="14"/>
  <c r="M78"/>
  <c r="M127"/>
  <c r="O13"/>
  <c r="Q13"/>
  <c r="R38" i="11"/>
  <c r="S14" i="14"/>
  <c r="L14"/>
  <c r="H14"/>
  <c r="K14"/>
  <c r="K12"/>
  <c r="P12"/>
  <c r="H12"/>
  <c r="I14"/>
  <c r="I12"/>
  <c r="S12"/>
  <c r="P14"/>
  <c r="L12"/>
  <c r="R14"/>
  <c r="N14"/>
  <c r="J14"/>
  <c r="R12"/>
  <c r="N12"/>
  <c r="J12"/>
  <c r="Q197"/>
  <c r="Q190" s="1"/>
  <c r="M197"/>
  <c r="M190" s="1"/>
  <c r="O197"/>
  <c r="O190" s="1"/>
  <c r="Q10"/>
  <c r="I10"/>
  <c r="H10"/>
  <c r="M106" l="1"/>
  <c r="M10"/>
  <c r="R36" i="11"/>
  <c r="N90" i="14"/>
  <c r="M176"/>
  <c r="M169" s="1"/>
  <c r="O19" i="17"/>
  <c r="Q7" i="11"/>
  <c r="M43" i="14" s="1"/>
  <c r="M85"/>
  <c r="M11"/>
  <c r="Q8"/>
  <c r="O8"/>
  <c r="O94" i="11"/>
  <c r="K225" i="14" s="1"/>
  <c r="N94" i="11"/>
  <c r="R94"/>
  <c r="N225" i="14" s="1"/>
  <c r="P94" i="11"/>
  <c r="L225" i="14" s="1"/>
  <c r="L91" i="11"/>
  <c r="H218" i="14" s="1"/>
  <c r="M91" i="11"/>
  <c r="I218" i="14" s="1"/>
  <c r="R91" i="11"/>
  <c r="N218" i="14" s="1"/>
  <c r="P91" i="11"/>
  <c r="L218" i="14" s="1"/>
  <c r="O91" i="11"/>
  <c r="K218" i="14" s="1"/>
  <c r="N91" i="11"/>
  <c r="J218" i="14" s="1"/>
  <c r="T93" i="11"/>
  <c r="T91" s="1"/>
  <c r="P218" i="14" s="1"/>
  <c r="O88" i="11"/>
  <c r="K211" i="14" s="1"/>
  <c r="N88" i="11"/>
  <c r="J211" i="14" s="1"/>
  <c r="R88" i="11"/>
  <c r="N211" i="14" s="1"/>
  <c r="O84" i="11"/>
  <c r="K204" i="14" s="1"/>
  <c r="N84" i="11"/>
  <c r="J204" i="14" s="1"/>
  <c r="M84" i="11"/>
  <c r="I204" i="14" s="1"/>
  <c r="L84" i="11"/>
  <c r="H204" i="14" s="1"/>
  <c r="O80" i="11"/>
  <c r="M80"/>
  <c r="N80"/>
  <c r="L80"/>
  <c r="P76"/>
  <c r="L183" i="14" s="1"/>
  <c r="O76" i="11"/>
  <c r="K183" i="14" s="1"/>
  <c r="N76" i="11"/>
  <c r="M76"/>
  <c r="I183" i="14" s="1"/>
  <c r="L76" i="11"/>
  <c r="H183" i="14" s="1"/>
  <c r="T76" i="11"/>
  <c r="P183" i="14" s="1"/>
  <c r="N73" i="11"/>
  <c r="M73"/>
  <c r="L73"/>
  <c r="P73"/>
  <c r="O73"/>
  <c r="R55"/>
  <c r="P55"/>
  <c r="L134" i="14" s="1"/>
  <c r="O55" i="11"/>
  <c r="K134" i="14" s="1"/>
  <c r="N55" i="11"/>
  <c r="J134" i="14" s="1"/>
  <c r="W55" i="11"/>
  <c r="S134" i="14" s="1"/>
  <c r="V55" i="11"/>
  <c r="R134" i="14" s="1"/>
  <c r="T57" i="11"/>
  <c r="O52"/>
  <c r="O58"/>
  <c r="T58"/>
  <c r="P141" i="14" s="1"/>
  <c r="R58" i="11"/>
  <c r="N141" i="14" s="1"/>
  <c r="P58" i="11"/>
  <c r="N58"/>
  <c r="J141" i="14" s="1"/>
  <c r="I141"/>
  <c r="H141"/>
  <c r="M52" i="11"/>
  <c r="N52"/>
  <c r="L52"/>
  <c r="J113" i="14"/>
  <c r="M12" i="11"/>
  <c r="N12"/>
  <c r="O12"/>
  <c r="O8" s="1"/>
  <c r="L12"/>
  <c r="R12"/>
  <c r="P12"/>
  <c r="P8" s="1"/>
  <c r="K78" i="14"/>
  <c r="J78"/>
  <c r="P35" i="11"/>
  <c r="N24"/>
  <c r="J57" i="14" s="1"/>
  <c r="O24" i="11"/>
  <c r="K57" i="14" s="1"/>
  <c r="P24" i="11"/>
  <c r="L57" i="14" s="1"/>
  <c r="R24" i="11"/>
  <c r="N57" i="14" s="1"/>
  <c r="M36" i="11"/>
  <c r="I85" i="14" s="1"/>
  <c r="N36" i="11"/>
  <c r="J85" i="14" s="1"/>
  <c r="O36" i="11"/>
  <c r="K85" i="14" s="1"/>
  <c r="L36" i="11"/>
  <c r="H85" i="14" s="1"/>
  <c r="K141" l="1"/>
  <c r="O45" i="11"/>
  <c r="L141" i="14"/>
  <c r="P45" i="11"/>
  <c r="T55"/>
  <c r="P139" i="14"/>
  <c r="P111" s="1"/>
  <c r="N85"/>
  <c r="N20"/>
  <c r="R8" i="11"/>
  <c r="J29" i="14"/>
  <c r="N8" i="11"/>
  <c r="N134" i="14"/>
  <c r="R45" i="11"/>
  <c r="R33"/>
  <c r="N78" i="14" s="1"/>
  <c r="P33" i="11"/>
  <c r="H113" i="14"/>
  <c r="K113"/>
  <c r="I92"/>
  <c r="I113"/>
  <c r="M13"/>
  <c r="M8" s="1"/>
  <c r="H197"/>
  <c r="H29"/>
  <c r="I127"/>
  <c r="J176"/>
  <c r="I29"/>
  <c r="I176"/>
  <c r="I174"/>
  <c r="I197"/>
  <c r="J183"/>
  <c r="K120"/>
  <c r="H127"/>
  <c r="H176"/>
  <c r="H174"/>
  <c r="J197"/>
  <c r="J225"/>
  <c r="J120"/>
  <c r="P52" i="11"/>
  <c r="N29" i="14"/>
  <c r="P88" i="11"/>
  <c r="L211" i="14" s="1"/>
  <c r="T38" i="11"/>
  <c r="P84"/>
  <c r="L204" i="14" s="1"/>
  <c r="T33" i="11"/>
  <c r="P78" i="14" s="1"/>
  <c r="R84" i="11"/>
  <c r="N204" i="14" s="1"/>
  <c r="R52" i="11"/>
  <c r="T52"/>
  <c r="T45" s="1"/>
  <c r="R80"/>
  <c r="L78" i="14"/>
  <c r="T12" i="11"/>
  <c r="P80"/>
  <c r="R73"/>
  <c r="D96"/>
  <c r="F96"/>
  <c r="F94" s="1"/>
  <c r="G96"/>
  <c r="H96"/>
  <c r="I96"/>
  <c r="J96"/>
  <c r="C96"/>
  <c r="D93"/>
  <c r="F93"/>
  <c r="F91" s="1"/>
  <c r="G93"/>
  <c r="H93"/>
  <c r="H91" s="1"/>
  <c r="D223" i="14" s="1"/>
  <c r="I93" i="11"/>
  <c r="J93"/>
  <c r="C93"/>
  <c r="D90"/>
  <c r="F90"/>
  <c r="F88" s="1"/>
  <c r="G90"/>
  <c r="H90"/>
  <c r="I90"/>
  <c r="J90"/>
  <c r="C90"/>
  <c r="C87"/>
  <c r="D87"/>
  <c r="F87"/>
  <c r="G87"/>
  <c r="D86"/>
  <c r="F86"/>
  <c r="F84" s="1"/>
  <c r="G86"/>
  <c r="H86"/>
  <c r="T86" s="1"/>
  <c r="I86"/>
  <c r="J86"/>
  <c r="C86"/>
  <c r="D83"/>
  <c r="F83"/>
  <c r="G83"/>
  <c r="H83"/>
  <c r="T83" s="1"/>
  <c r="I83"/>
  <c r="J83"/>
  <c r="C83"/>
  <c r="D82"/>
  <c r="F82"/>
  <c r="F80" s="1"/>
  <c r="G82"/>
  <c r="H82"/>
  <c r="T82" s="1"/>
  <c r="I82"/>
  <c r="J82"/>
  <c r="C82"/>
  <c r="H76"/>
  <c r="D188" i="14" s="1"/>
  <c r="F73" i="11"/>
  <c r="H58"/>
  <c r="D146" i="14" s="1"/>
  <c r="I55" i="11"/>
  <c r="E139" i="14" s="1"/>
  <c r="J55" i="11"/>
  <c r="F139" i="14" s="1"/>
  <c r="K55" i="11"/>
  <c r="G139" i="14" s="1"/>
  <c r="H55" i="11"/>
  <c r="D139" i="14" s="1"/>
  <c r="H52" i="11"/>
  <c r="D132" i="14" s="1"/>
  <c r="K52" i="11"/>
  <c r="G132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D111" l="1"/>
  <c r="T80" i="11"/>
  <c r="P202" i="14" s="1"/>
  <c r="P134"/>
  <c r="J169"/>
  <c r="J190"/>
  <c r="T36" i="11"/>
  <c r="P90" i="14"/>
  <c r="P20" s="1"/>
  <c r="H88" i="11"/>
  <c r="D216" i="14" s="1"/>
  <c r="T90" i="11"/>
  <c r="H94"/>
  <c r="T96"/>
  <c r="L29" i="14"/>
  <c r="K92"/>
  <c r="H92"/>
  <c r="I13"/>
  <c r="L113"/>
  <c r="P92"/>
  <c r="P113"/>
  <c r="N92"/>
  <c r="N113"/>
  <c r="N11"/>
  <c r="L11"/>
  <c r="K197"/>
  <c r="K190" s="1"/>
  <c r="H11"/>
  <c r="K127"/>
  <c r="K10" s="1"/>
  <c r="K176"/>
  <c r="K169" s="1"/>
  <c r="K29"/>
  <c r="O7" i="11"/>
  <c r="K43" i="14" s="1"/>
  <c r="L176"/>
  <c r="L169" s="1"/>
  <c r="I11"/>
  <c r="H13"/>
  <c r="J92"/>
  <c r="H24" i="11"/>
  <c r="D62" i="14" s="1"/>
  <c r="L127"/>
  <c r="N7" i="11"/>
  <c r="J43" i="14" s="1"/>
  <c r="P29"/>
  <c r="P11"/>
  <c r="J11"/>
  <c r="H80" i="11"/>
  <c r="D202" i="14" s="1"/>
  <c r="I24" i="11"/>
  <c r="E62" i="14" s="1"/>
  <c r="J12" i="11"/>
  <c r="F34" i="14" s="1"/>
  <c r="W12" i="11"/>
  <c r="J39"/>
  <c r="F97" i="14" s="1"/>
  <c r="H73" i="11"/>
  <c r="D181" i="14" s="1"/>
  <c r="T75" i="11"/>
  <c r="I94"/>
  <c r="V94"/>
  <c r="R225" i="14" s="1"/>
  <c r="I36" i="11"/>
  <c r="E90" i="14" s="1"/>
  <c r="V36" i="11"/>
  <c r="R85" i="14" s="1"/>
  <c r="I52" i="11"/>
  <c r="E132" i="14" s="1"/>
  <c r="V54" i="11"/>
  <c r="I58"/>
  <c r="E146" i="14" s="1"/>
  <c r="E141" s="1"/>
  <c r="V58" i="11"/>
  <c r="R141" i="14" s="1"/>
  <c r="I73" i="11"/>
  <c r="E181" i="14" s="1"/>
  <c r="V73" i="11"/>
  <c r="I76"/>
  <c r="E188" i="14" s="1"/>
  <c r="V76" i="11"/>
  <c r="R183" i="14" s="1"/>
  <c r="I80" i="11"/>
  <c r="V80"/>
  <c r="R202" i="14" s="1"/>
  <c r="I88" i="11"/>
  <c r="E216" i="14" s="1"/>
  <c r="V88" i="11"/>
  <c r="R211" i="14" s="1"/>
  <c r="I91" i="11"/>
  <c r="E223" i="14" s="1"/>
  <c r="V91" i="11"/>
  <c r="R218" i="14" s="1"/>
  <c r="J94" i="11"/>
  <c r="W94"/>
  <c r="S225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2" i="11"/>
  <c r="F132" i="14" s="1"/>
  <c r="W54" i="11"/>
  <c r="J58"/>
  <c r="F146" i="14" s="1"/>
  <c r="F141" s="1"/>
  <c r="W58" i="11"/>
  <c r="S141" i="14" s="1"/>
  <c r="J73" i="11"/>
  <c r="F181" i="14" s="1"/>
  <c r="W73" i="11"/>
  <c r="J76"/>
  <c r="F188" i="14" s="1"/>
  <c r="W76" i="11"/>
  <c r="S183" i="14" s="1"/>
  <c r="J80" i="11"/>
  <c r="W80"/>
  <c r="S202" i="14" s="1"/>
  <c r="J88" i="11"/>
  <c r="F216" i="14" s="1"/>
  <c r="W88" i="11"/>
  <c r="S211" i="14" s="1"/>
  <c r="J91" i="11"/>
  <c r="F223" i="14" s="1"/>
  <c r="W91" i="11"/>
  <c r="S218" i="14" s="1"/>
  <c r="J127"/>
  <c r="J10" s="1"/>
  <c r="E230"/>
  <c r="F230"/>
  <c r="D230"/>
  <c r="E202"/>
  <c r="F202"/>
  <c r="E111" l="1"/>
  <c r="F111"/>
  <c r="J15"/>
  <c r="V72" i="11"/>
  <c r="K15" i="14"/>
  <c r="T94" i="11"/>
  <c r="P230" i="14"/>
  <c r="V52" i="11"/>
  <c r="V45" s="1"/>
  <c r="R132" i="14"/>
  <c r="R111" s="1"/>
  <c r="T88" i="11"/>
  <c r="P216" i="14"/>
  <c r="W52" i="11"/>
  <c r="W45" s="1"/>
  <c r="S132" i="14"/>
  <c r="S111" s="1"/>
  <c r="P85"/>
  <c r="T73" i="11"/>
  <c r="T72" s="1"/>
  <c r="P181" i="14"/>
  <c r="P174" s="1"/>
  <c r="J106"/>
  <c r="K106"/>
  <c r="I8"/>
  <c r="H8"/>
  <c r="T8" i="11"/>
  <c r="W72"/>
  <c r="T24"/>
  <c r="P57" i="14" s="1"/>
  <c r="P71"/>
  <c r="W24" i="11"/>
  <c r="S57" i="14" s="1"/>
  <c r="S71"/>
  <c r="V24" i="11"/>
  <c r="R57" i="14" s="1"/>
  <c r="R71"/>
  <c r="R92"/>
  <c r="R113"/>
  <c r="S92"/>
  <c r="S113"/>
  <c r="F8" i="17"/>
  <c r="G8" s="1"/>
  <c r="G19" s="1"/>
  <c r="E197" i="14"/>
  <c r="F197"/>
  <c r="K13"/>
  <c r="J13"/>
  <c r="J8" s="1"/>
  <c r="N176"/>
  <c r="N169" s="1"/>
  <c r="K11"/>
  <c r="S176"/>
  <c r="S169" s="1"/>
  <c r="S120"/>
  <c r="R120"/>
  <c r="L197"/>
  <c r="L190" s="1"/>
  <c r="N197"/>
  <c r="N190" s="1"/>
  <c r="P197"/>
  <c r="N127"/>
  <c r="P127"/>
  <c r="L92"/>
  <c r="D29"/>
  <c r="F29"/>
  <c r="E29"/>
  <c r="G29"/>
  <c r="L16" i="7"/>
  <c r="L11" i="5"/>
  <c r="L20" i="16"/>
  <c r="I22" i="4"/>
  <c r="I8" i="11" s="1"/>
  <c r="J22" i="4"/>
  <c r="J8" i="11" s="1"/>
  <c r="G17" i="10"/>
  <c r="F17" i="18" s="1"/>
  <c r="G17" s="1"/>
  <c r="H17" i="10"/>
  <c r="N17" i="18" s="1"/>
  <c r="I17" i="10"/>
  <c r="P17" i="18" s="1"/>
  <c r="J17" i="10"/>
  <c r="Q17" i="18" s="1"/>
  <c r="P225" i="14" l="1"/>
  <c r="P211"/>
  <c r="I45" i="11"/>
  <c r="J45"/>
  <c r="R127" i="14"/>
  <c r="R106" s="1"/>
  <c r="K8"/>
  <c r="S127"/>
  <c r="S106" s="1"/>
  <c r="W8" i="11"/>
  <c r="V8"/>
  <c r="S10" i="14"/>
  <c r="R10"/>
  <c r="P7" i="11"/>
  <c r="L43" i="14" s="1"/>
  <c r="L15" s="1"/>
  <c r="L120"/>
  <c r="H45" i="11"/>
  <c r="L23" i="21"/>
  <c r="H8" i="17"/>
  <c r="H19" s="1"/>
  <c r="F19"/>
  <c r="S29" i="14"/>
  <c r="R29"/>
  <c r="N120"/>
  <c r="S197"/>
  <c r="R197"/>
  <c r="P176"/>
  <c r="P169" s="1"/>
  <c r="R176"/>
  <c r="R169" s="1"/>
  <c r="R11"/>
  <c r="S11"/>
  <c r="D197"/>
  <c r="D172"/>
  <c r="E172"/>
  <c r="F172"/>
  <c r="G172"/>
  <c r="D173"/>
  <c r="E173"/>
  <c r="F173"/>
  <c r="G173"/>
  <c r="D175"/>
  <c r="E175"/>
  <c r="F175"/>
  <c r="G175"/>
  <c r="E171"/>
  <c r="F171"/>
  <c r="G171"/>
  <c r="D171"/>
  <c r="F183"/>
  <c r="E176"/>
  <c r="F176"/>
  <c r="D176"/>
  <c r="E127"/>
  <c r="F127"/>
  <c r="D127"/>
  <c r="D92"/>
  <c r="D8" i="11"/>
  <c r="E8" s="1"/>
  <c r="D7"/>
  <c r="E7" s="1"/>
  <c r="I13" i="5"/>
  <c r="I11" s="1"/>
  <c r="I72" i="11" s="1"/>
  <c r="J13" i="5"/>
  <c r="J11" s="1"/>
  <c r="J72" i="11" s="1"/>
  <c r="H13" i="5"/>
  <c r="H11" s="1"/>
  <c r="K10"/>
  <c r="E183" i="14"/>
  <c r="D183"/>
  <c r="F134"/>
  <c r="G134"/>
  <c r="E134"/>
  <c r="D134"/>
  <c r="J13" i="10"/>
  <c r="Q13" i="18" s="1"/>
  <c r="H22" i="4"/>
  <c r="E57" i="14"/>
  <c r="N10" l="1"/>
  <c r="N106"/>
  <c r="L10"/>
  <c r="L106"/>
  <c r="H72" i="11"/>
  <c r="L33" i="21"/>
  <c r="H8" i="11"/>
  <c r="L7" i="21"/>
  <c r="I8" i="17"/>
  <c r="J8" s="1"/>
  <c r="J19" s="1"/>
  <c r="K78" i="11"/>
  <c r="K76" s="1"/>
  <c r="G188" i="14" s="1"/>
  <c r="G183" s="1"/>
  <c r="R7" i="11"/>
  <c r="N43" i="14" s="1"/>
  <c r="N15" s="1"/>
  <c r="L13"/>
  <c r="K24" i="11"/>
  <c r="G62" i="14" s="1"/>
  <c r="E174"/>
  <c r="E169" s="1"/>
  <c r="F57"/>
  <c r="D57"/>
  <c r="D10"/>
  <c r="D11"/>
  <c r="E10"/>
  <c r="D14"/>
  <c r="D12"/>
  <c r="F10"/>
  <c r="E14"/>
  <c r="E12"/>
  <c r="E11"/>
  <c r="F14"/>
  <c r="F11"/>
  <c r="F12"/>
  <c r="F174"/>
  <c r="F169" s="1"/>
  <c r="D174"/>
  <c r="D169" s="1"/>
  <c r="E92"/>
  <c r="F92"/>
  <c r="L8" l="1"/>
  <c r="P120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06"/>
  <c r="K93" i="11"/>
  <c r="K91" s="1"/>
  <c r="G223" i="14" s="1"/>
  <c r="K96" i="11"/>
  <c r="K94" s="1"/>
  <c r="G230" i="14"/>
  <c r="F218"/>
  <c r="F225"/>
  <c r="E218"/>
  <c r="E225"/>
  <c r="D218"/>
  <c r="D225"/>
  <c r="F78"/>
  <c r="D78"/>
  <c r="E78"/>
  <c r="K33" i="11"/>
  <c r="G83" i="14" s="1"/>
  <c r="K9" i="7"/>
  <c r="K10"/>
  <c r="K83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P13" i="18" s="1"/>
  <c r="H13" i="10"/>
  <c r="N13" i="18" s="1"/>
  <c r="G13" i="10"/>
  <c r="F13" i="18" s="1"/>
  <c r="G13" s="1"/>
  <c r="J87" i="11" l="1"/>
  <c r="I87"/>
  <c r="G202" i="14"/>
  <c r="K82" i="11"/>
  <c r="K80" s="1"/>
  <c r="I16" i="7"/>
  <c r="I79" i="11" s="1"/>
  <c r="I7" s="1"/>
  <c r="G225" i="14"/>
  <c r="G218"/>
  <c r="J16" i="7"/>
  <c r="J79" i="11" s="1"/>
  <c r="J7" s="1"/>
  <c r="B6" i="8"/>
  <c r="G197" i="14" l="1"/>
  <c r="H87" i="11"/>
  <c r="W84"/>
  <c r="S209" i="14" s="1"/>
  <c r="S195" s="1"/>
  <c r="J84" i="11"/>
  <c r="F209" i="14" s="1"/>
  <c r="F195" s="1"/>
  <c r="V84" i="11"/>
  <c r="R209" i="14" s="1"/>
  <c r="R195" s="1"/>
  <c r="I84" i="11"/>
  <c r="E209" i="14" s="1"/>
  <c r="E195" s="1"/>
  <c r="H16" i="7"/>
  <c r="G78" i="14"/>
  <c r="D85"/>
  <c r="D15"/>
  <c r="J8" i="10"/>
  <c r="V79" i="11" l="1"/>
  <c r="V7" s="1"/>
  <c r="R43" i="14" s="1"/>
  <c r="R15" s="1"/>
  <c r="H84" i="11"/>
  <c r="D209" i="14" s="1"/>
  <c r="D195" s="1"/>
  <c r="T87" i="11"/>
  <c r="T84" s="1"/>
  <c r="P209" i="14" s="1"/>
  <c r="P195" s="1"/>
  <c r="W79" i="11"/>
  <c r="W7" s="1"/>
  <c r="S43" i="14" s="1"/>
  <c r="S15" s="1"/>
  <c r="L40" i="21"/>
  <c r="L6" s="1"/>
  <c r="H79" i="11"/>
  <c r="H7" s="1"/>
  <c r="K11" i="7"/>
  <c r="T79" i="11" l="1"/>
  <c r="T7" s="1"/>
  <c r="P43" i="14" s="1"/>
  <c r="P15" s="1"/>
  <c r="R204"/>
  <c r="R190" s="1"/>
  <c r="K86" i="11"/>
  <c r="S204" i="14"/>
  <c r="S190" s="1"/>
  <c r="D204"/>
  <c r="F85"/>
  <c r="F15"/>
  <c r="E85"/>
  <c r="E15"/>
  <c r="P204" l="1"/>
  <c r="P190" s="1"/>
  <c r="P13"/>
  <c r="P8" s="1"/>
  <c r="S13"/>
  <c r="S8" s="1"/>
  <c r="R13"/>
  <c r="R8" s="1"/>
  <c r="F204"/>
  <c r="E17" i="10"/>
  <c r="C17"/>
  <c r="C17" i="18" s="1"/>
  <c r="B17" i="10"/>
  <c r="B17" i="18" s="1"/>
  <c r="K58" i="11" l="1"/>
  <c r="G146" i="14" s="1"/>
  <c r="G111" s="1"/>
  <c r="G127"/>
  <c r="E204"/>
  <c r="K45" i="11" l="1"/>
  <c r="G141" i="14"/>
  <c r="F106"/>
  <c r="D141"/>
  <c r="D106"/>
  <c r="E106"/>
  <c r="G106" l="1"/>
  <c r="K13" i="7" l="1"/>
  <c r="K90" i="11" l="1"/>
  <c r="K88" s="1"/>
  <c r="G216" i="14" s="1"/>
  <c r="B8" i="12"/>
  <c r="E211" i="14" l="1"/>
  <c r="E13" l="1"/>
  <c r="E190"/>
  <c r="E8" l="1"/>
  <c r="K12" i="7"/>
  <c r="K18" s="1"/>
  <c r="K87" i="11" l="1"/>
  <c r="K84" s="1"/>
  <c r="G209" i="14" s="1"/>
  <c r="G195" s="1"/>
  <c r="K16" i="7"/>
  <c r="K79" i="11" l="1"/>
  <c r="G204" i="14"/>
  <c r="D211" l="1"/>
  <c r="D8" l="1"/>
  <c r="D13"/>
  <c r="D190"/>
  <c r="F211"/>
  <c r="K9" i="5"/>
  <c r="K75" i="11" s="1"/>
  <c r="K73" l="1"/>
  <c r="G181" i="14" s="1"/>
  <c r="F8"/>
  <c r="G8" s="1"/>
  <c r="F13"/>
  <c r="G13" s="1"/>
  <c r="F190"/>
  <c r="G190" s="1"/>
  <c r="G211"/>
  <c r="K13" i="5"/>
  <c r="K11" s="1"/>
  <c r="K72" i="11" s="1"/>
  <c r="G176" i="14" l="1"/>
  <c r="G174"/>
  <c r="G169" s="1"/>
  <c r="K36" i="11"/>
  <c r="E8" i="17" l="1"/>
  <c r="E19" s="1"/>
  <c r="G90" i="14"/>
  <c r="G20" s="1"/>
  <c r="K22" i="4"/>
  <c r="K8" i="11" s="1"/>
  <c r="K7" s="1"/>
  <c r="G85" i="14" l="1"/>
  <c r="G92"/>
  <c r="G15" l="1"/>
  <c r="F8" i="10"/>
  <c r="E8" i="18" s="1"/>
</calcChain>
</file>

<file path=xl/sharedStrings.xml><?xml version="1.0" encoding="utf-8"?>
<sst xmlns="http://schemas.openxmlformats.org/spreadsheetml/2006/main" count="1430" uniqueCount="373">
  <si>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</si>
  <si>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</si>
  <si>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</si>
  <si>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</si>
  <si>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</si>
  <si>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</si>
  <si>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</si>
  <si>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</si>
  <si>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</si>
  <si>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</si>
  <si>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</si>
  <si>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</si>
  <si>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</si>
  <si>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</si>
  <si>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</si>
  <si>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</si>
  <si>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</si>
  <si>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</si>
  <si>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</si>
  <si>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</si>
  <si>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</si>
  <si>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</si>
  <si>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</si>
  <si>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</si>
  <si>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</si>
  <si>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</si>
  <si>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</si>
  <si>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</si>
  <si>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</si>
  <si>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</si>
  <si>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</si>
  <si>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</si>
  <si>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</si>
  <si>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</si>
  <si>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</si>
  <si>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</si>
  <si>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</si>
  <si>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</si>
  <si>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</si>
  <si>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</si>
  <si>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</si>
  <si>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</si>
  <si>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</si>
  <si>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</si>
  <si>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</si>
  <si>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</si>
  <si>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</si>
  <si>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</si>
  <si>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</si>
  <si>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</si>
  <si>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</si>
  <si>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</si>
  <si>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</si>
  <si>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</si>
  <si>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</si>
  <si>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</si>
  <si>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</si>
  <si>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</si>
  <si>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</si>
  <si>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</si>
  <si>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</si>
  <si>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</si>
  <si>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</si>
  <si>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</si>
  <si>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</si>
  <si>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</si>
  <si>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</si>
  <si>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</si>
  <si>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</si>
  <si>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</si>
  <si>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</si>
  <si>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</si>
  <si>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</si>
  <si>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</si>
  <si>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</si>
  <si>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</si>
  <si>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</si>
  <si>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</si>
  <si>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</si>
  <si>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</si>
  <si>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</si>
  <si>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</si>
  <si>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</si>
  <si>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</si>
  <si>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</si>
  <si>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</si>
  <si>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</si>
  <si>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</si>
  <si>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</si>
  <si>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</si>
  <si>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</si>
  <si>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</si>
  <si>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</si>
  <si>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</si>
  <si>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</si>
  <si>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</si>
  <si>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</si>
  <si>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</si>
  <si>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</si>
  <si>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</si>
  <si>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</si>
  <si>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</si>
  <si>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</si>
  <si>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</si>
  <si>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</si>
  <si>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</si>
  <si>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</si>
  <si>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</si>
  <si>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</si>
  <si>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</si>
  <si>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</si>
  <si>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</si>
  <si>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</si>
  <si>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</si>
  <si>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</si>
  <si>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</si>
  <si>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</si>
  <si>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</si>
  <si>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</si>
  <si>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</si>
  <si>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</si>
  <si>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</si>
  <si>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</si>
  <si>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</si>
  <si>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</si>
  <si>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</si>
  <si>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</si>
  <si>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</si>
  <si>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</si>
  <si>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</si>
  <si>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</si>
  <si>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</si>
  <si>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</si>
  <si>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</si>
  <si>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</si>
  <si>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</si>
  <si>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</si>
  <si>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</si>
  <si>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</si>
  <si>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</si>
  <si>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</si>
  <si>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</si>
  <si>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</si>
  <si>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</si>
  <si>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</si>
  <si>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</si>
  <si>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</si>
  <si>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</si>
  <si>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</si>
  <si>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</si>
  <si>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</si>
  <si>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</si>
  <si>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</si>
  <si>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</si>
  <si>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</si>
  <si>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</si>
  <si>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</si>
  <si>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</si>
  <si>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</si>
  <si>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</si>
  <si>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</si>
  <si>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</si>
  <si>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</si>
  <si>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</si>
  <si>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</si>
  <si>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</si>
  <si>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</si>
  <si>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</si>
  <si>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</si>
  <si>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</si>
  <si>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</si>
  <si>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</si>
  <si>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</si>
  <si>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</si>
  <si>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</si>
  <si>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</si>
  <si>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</si>
  <si>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</si>
  <si>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</si>
  <si>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</si>
  <si>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</si>
  <si>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</si>
  <si>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</si>
  <si>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</si>
  <si>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</si>
  <si>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</si>
  <si>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</si>
  <si>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</si>
  <si>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</si>
  <si>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</si>
  <si>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</si>
  <si>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</si>
  <si>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</si>
  <si>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</si>
  <si>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</si>
  <si>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</si>
  <si>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</si>
  <si>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</si>
  <si>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</si>
  <si>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</si>
  <si>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</si>
  <si>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</si>
  <si>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</si>
  <si>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</si>
  <si>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</si>
  <si>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</si>
  <si>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</si>
  <si>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</si>
  <si>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</si>
  <si>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</si>
  <si>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</si>
  <si>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Ремонт автомобильной дороги местного значения ул. Енисейская, ул. Красноярская за счет средств муниципального дорожного фонда</t>
  </si>
  <si>
    <t>Ремонт асфальтобетонного покрытия дорог общего пользования. Восстановление эксплуатационных качеств дороги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</si>
  <si>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</si>
  <si>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</si>
  <si>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</si>
  <si>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</si>
  <si>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</si>
  <si>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</si>
  <si>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</si>
  <si>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</si>
  <si>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</si>
  <si>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</si>
  <si>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</si>
  <si>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</si>
  <si>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</si>
  <si>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</si>
  <si>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</si>
  <si>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</si>
  <si>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</si>
  <si>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</si>
  <si>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</si>
  <si>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</si>
  <si>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</si>
  <si>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</si>
  <si>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</si>
  <si>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</si>
  <si>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</si>
  <si>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</si>
  <si>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</si>
  <si>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</si>
  <si>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</si>
  <si>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</si>
  <si>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</si>
  <si>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</si>
  <si>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</si>
  <si>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</si>
  <si>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</si>
  <si>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</si>
  <si>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</si>
  <si>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</si>
  <si>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</si>
  <si>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</si>
  <si>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</si>
  <si>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</si>
  <si>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</si>
  <si>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</si>
  <si>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</si>
  <si>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</si>
  <si>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</si>
  <si>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</si>
  <si>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</si>
  <si>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</si>
  <si>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</si>
  <si>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</si>
  <si>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</si>
  <si>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</si>
  <si>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</si>
  <si>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</si>
  <si>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</si>
  <si>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</si>
  <si>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</si>
  <si>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</si>
  <si>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</si>
  <si>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</si>
  <si>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</si>
  <si>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</si>
  <si>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</si>
  <si>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</si>
  <si>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</si>
  <si>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</si>
  <si>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</si>
  <si>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</si>
  <si>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</si>
  <si>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</si>
  <si>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</si>
  <si>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</si>
  <si>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</si>
  <si>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</si>
  <si>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</si>
  <si>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</si>
  <si>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</si>
  <si>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</si>
  <si>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</si>
  <si>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</si>
  <si>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</si>
  <si>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</si>
  <si>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</si>
  <si>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</si>
  <si>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</si>
  <si>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</si>
  <si>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</si>
  <si>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</si>
  <si>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</si>
  <si>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</si>
  <si>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</si>
  <si>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</si>
  <si>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</si>
  <si>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</si>
  <si>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</si>
  <si>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</si>
  <si>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</si>
  <si>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</si>
  <si>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</si>
  <si>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</si>
  <si>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</si>
  <si>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</si>
  <si>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</si>
  <si>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№2
к постановлению Администрации ЗАТО г. Железногорск
от ___________.2016 №_____________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</si>
  <si>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</si>
  <si>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</si>
  <si>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</si>
  <si>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</si>
  <si>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</si>
  <si>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</si>
  <si>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</si>
  <si>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</si>
  <si>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</si>
  <si>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</si>
  <si>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</si>
  <si>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</si>
  <si>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</si>
  <si>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</si>
  <si>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</si>
  <si>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</si>
  <si>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</si>
  <si>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</si>
  <si>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</si>
  <si>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</si>
  <si>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</si>
  <si>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</si>
  <si>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</si>
  <si>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</si>
  <si>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</si>
  <si>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</si>
  <si>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</si>
  <si>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</si>
  <si>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</si>
  <si>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</si>
  <si>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</si>
  <si>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</si>
  <si>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</si>
  <si>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</si>
  <si>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</si>
  <si>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</si>
  <si>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</si>
  <si>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</si>
  <si>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</si>
  <si>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</si>
  <si>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</si>
  <si>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</si>
  <si>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</si>
  <si>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</si>
  <si>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</si>
  <si>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</si>
  <si>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</si>
  <si>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</si>
  <si>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</si>
  <si>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</si>
  <si>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</si>
  <si>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</si>
  <si>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Приложение №4
к постановлению Администрации ЗАТО г. Железногорск
от ___________.2016 №_____________</t>
  </si>
  <si>
    <t>Приложение №5
к постановлению Администрации ЗАТО г. Железногорск
от 03.06.2016 № 961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</si>
</sst>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3"/>
      <name val="Times"/>
      <family val="1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22" fillId="0" borderId="8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0" fontId="23" fillId="0" borderId="0" xfId="0" applyFont="1" applyFill="1"/>
    <xf numFmtId="0" fontId="23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5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6" fillId="0" borderId="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top" wrapText="1"/>
    </xf>
    <xf numFmtId="1" fontId="28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8" fillId="0" borderId="0" xfId="0" applyFont="1" applyFill="1"/>
    <xf numFmtId="3" fontId="28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NumberFormat="1" applyFont="1" applyFill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E234" sqref="E234:F234"/>
    </sheetView>
  </sheetViews>
  <sheetFormatPr defaultRowHeight="15"/>
  <cols>
    <col min="1" max="1" width="11.85546875" customWidth="1"/>
    <col min="2" max="2" width="3.7109375" customWidth="1"/>
  </cols>
  <sheetData>
    <row r="1" spans="1:3" s="129" customFormat="1">
      <c r="A1" s="146" t="s">
        <v>246</v>
      </c>
    </row>
    <row r="2" spans="1:3" s="129" customFormat="1">
      <c r="A2" s="146"/>
    </row>
    <row r="3" spans="1:3" s="133" customFormat="1">
      <c r="A3" s="133" t="s">
        <v>230</v>
      </c>
      <c r="B3" s="139" t="s">
        <v>281</v>
      </c>
    </row>
    <row r="4" spans="1:3">
      <c r="A4" s="129" t="s">
        <v>230</v>
      </c>
      <c r="B4" s="155" t="s">
        <v>279</v>
      </c>
    </row>
    <row r="5" spans="1:3" s="133" customFormat="1">
      <c r="A5" s="133" t="s">
        <v>230</v>
      </c>
      <c r="B5" s="139" t="s">
        <v>280</v>
      </c>
    </row>
    <row r="6" spans="1:3">
      <c r="A6" s="129" t="s">
        <v>230</v>
      </c>
      <c r="B6" s="139" t="s">
        <v>226</v>
      </c>
    </row>
    <row r="7" spans="1:3">
      <c r="A7" s="140" t="s">
        <v>232</v>
      </c>
      <c r="C7" s="139" t="s">
        <v>228</v>
      </c>
    </row>
    <row r="8" spans="1:3">
      <c r="A8" s="140" t="s">
        <v>232</v>
      </c>
      <c r="C8" s="139" t="s">
        <v>227</v>
      </c>
    </row>
    <row r="9" spans="1:3">
      <c r="A9" s="140" t="s">
        <v>232</v>
      </c>
      <c r="C9" s="155" t="s">
        <v>278</v>
      </c>
    </row>
    <row r="10" spans="1:3">
      <c r="A10" s="129" t="s">
        <v>231</v>
      </c>
      <c r="B10" s="139" t="s">
        <v>229</v>
      </c>
    </row>
    <row r="11" spans="1:3">
      <c r="A11" s="140" t="s">
        <v>232</v>
      </c>
      <c r="B11" s="139" t="s">
        <v>233</v>
      </c>
    </row>
    <row r="12" spans="1:3">
      <c r="A12" s="129" t="s">
        <v>230</v>
      </c>
      <c r="B12" s="141" t="s">
        <v>234</v>
      </c>
    </row>
    <row r="13" spans="1:3">
      <c r="A13" s="140" t="s">
        <v>232</v>
      </c>
      <c r="C13" s="141" t="s">
        <v>235</v>
      </c>
    </row>
    <row r="14" spans="1:3">
      <c r="A14" s="140" t="s">
        <v>232</v>
      </c>
      <c r="C14" s="141" t="s">
        <v>236</v>
      </c>
    </row>
    <row r="15" spans="1:3">
      <c r="A15" s="129" t="s">
        <v>230</v>
      </c>
      <c r="B15" s="142" t="s">
        <v>237</v>
      </c>
    </row>
    <row r="16" spans="1:3">
      <c r="A16" s="140" t="s">
        <v>232</v>
      </c>
      <c r="C16" s="142" t="s">
        <v>238</v>
      </c>
    </row>
    <row r="17" spans="1:3">
      <c r="A17" s="140" t="s">
        <v>232</v>
      </c>
      <c r="C17" s="142" t="s">
        <v>245</v>
      </c>
    </row>
    <row r="18" spans="1:3">
      <c r="A18" s="129" t="s">
        <v>230</v>
      </c>
      <c r="B18" s="144" t="s">
        <v>239</v>
      </c>
      <c r="C18" s="143"/>
    </row>
    <row r="19" spans="1:3">
      <c r="C19" s="144" t="s">
        <v>244</v>
      </c>
    </row>
    <row r="20" spans="1:3">
      <c r="C20" s="144" t="s">
        <v>243</v>
      </c>
    </row>
    <row r="21" spans="1:3">
      <c r="A21" s="129" t="s">
        <v>230</v>
      </c>
      <c r="B21" s="145" t="s">
        <v>240</v>
      </c>
    </row>
    <row r="22" spans="1:3">
      <c r="A22" s="140" t="s">
        <v>232</v>
      </c>
      <c r="C22" s="145" t="s">
        <v>241</v>
      </c>
    </row>
    <row r="23" spans="1:3">
      <c r="A23" s="140" t="s">
        <v>232</v>
      </c>
      <c r="C23" s="145" t="s">
        <v>242</v>
      </c>
    </row>
    <row r="26" spans="1:3">
      <c r="A26" s="133" t="s">
        <v>283</v>
      </c>
    </row>
    <row r="27" spans="1:3">
      <c r="A27" s="140" t="s">
        <v>232</v>
      </c>
      <c r="B27" s="158" t="s">
        <v>284</v>
      </c>
    </row>
    <row r="28" spans="1:3">
      <c r="A28" s="140" t="s">
        <v>232</v>
      </c>
      <c r="B28" s="158" t="s">
        <v>287</v>
      </c>
    </row>
    <row r="29" spans="1:3">
      <c r="A29" s="140" t="s">
        <v>232</v>
      </c>
      <c r="B29" s="158" t="s">
        <v>286</v>
      </c>
    </row>
    <row r="30" spans="1:3">
      <c r="A30" s="140" t="s">
        <v>232</v>
      </c>
      <c r="B30" s="155" t="s">
        <v>285</v>
      </c>
    </row>
    <row r="34" spans="1:2">
      <c r="A34" s="163" t="s">
        <v>300</v>
      </c>
    </row>
    <row r="35" spans="1:2">
      <c r="A35" s="140" t="s">
        <v>232</v>
      </c>
      <c r="B35" s="144" t="s">
        <v>301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8.85546875" style="38" customWidth="1"/>
    <col min="2" max="2" width="38.7109375" style="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9.5703125" style="80" bestFit="1" customWidth="1"/>
    <col min="7" max="7" width="4" style="80" bestFit="1" customWidth="1"/>
    <col min="8" max="11" width="15.42578125" style="38" bestFit="1" customWidth="1"/>
    <col min="12" max="12" width="29.85546875" style="263" customWidth="1"/>
    <col min="13" max="18" width="9.140625" style="38"/>
    <col min="19" max="16384" width="9.140625" style="37"/>
  </cols>
  <sheetData>
    <row r="1" spans="1:12" s="37" customFormat="1" ht="60" customHeight="1">
      <c r="A1" s="38"/>
      <c r="B1" s="38"/>
      <c r="C1" s="80"/>
      <c r="D1" s="80"/>
      <c r="E1" s="80"/>
      <c r="F1" s="80"/>
      <c r="G1" s="80"/>
      <c r="H1" s="38"/>
      <c r="I1" s="38"/>
      <c r="J1" s="364" t="s">
        <v>322</v>
      </c>
      <c r="K1" s="364"/>
      <c r="L1" s="364"/>
    </row>
    <row r="2" spans="1:12" s="37" customFormat="1" ht="48" customHeight="1">
      <c r="A2" s="38"/>
      <c r="B2" s="38"/>
      <c r="C2" s="80"/>
      <c r="D2" s="80"/>
      <c r="E2" s="80"/>
      <c r="F2" s="80"/>
      <c r="G2" s="80"/>
      <c r="H2" s="38"/>
      <c r="I2" s="38"/>
      <c r="J2" s="365" t="s">
        <v>323</v>
      </c>
      <c r="K2" s="365"/>
      <c r="L2" s="365"/>
    </row>
    <row r="3" spans="1:12" s="37" customFormat="1" ht="42.75" customHeight="1">
      <c r="A3" s="366" t="s">
        <v>121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s="37" customFormat="1" ht="15" customHeight="1">
      <c r="A4" s="328" t="s">
        <v>140</v>
      </c>
      <c r="B4" s="328" t="s">
        <v>1</v>
      </c>
      <c r="C4" s="369" t="s">
        <v>0</v>
      </c>
      <c r="D4" s="369"/>
      <c r="E4" s="369"/>
      <c r="F4" s="369"/>
      <c r="G4" s="369"/>
      <c r="H4" s="328" t="s">
        <v>94</v>
      </c>
      <c r="I4" s="328"/>
      <c r="J4" s="328"/>
      <c r="K4" s="328"/>
      <c r="L4" s="328" t="s">
        <v>17</v>
      </c>
    </row>
    <row r="5" spans="1:12" s="37" customFormat="1">
      <c r="A5" s="328"/>
      <c r="B5" s="328"/>
      <c r="C5" s="369"/>
      <c r="D5" s="369"/>
      <c r="E5" s="369"/>
      <c r="F5" s="369"/>
      <c r="G5" s="369"/>
      <c r="H5" s="328"/>
      <c r="I5" s="328"/>
      <c r="J5" s="328"/>
      <c r="K5" s="328"/>
      <c r="L5" s="328"/>
    </row>
    <row r="6" spans="1:12" s="37" customFormat="1" ht="30">
      <c r="A6" s="328"/>
      <c r="B6" s="328"/>
      <c r="C6" s="264" t="s">
        <v>1</v>
      </c>
      <c r="D6" s="264" t="s">
        <v>206</v>
      </c>
      <c r="E6" s="264" t="s">
        <v>207</v>
      </c>
      <c r="F6" s="264" t="s">
        <v>2</v>
      </c>
      <c r="G6" s="264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28"/>
    </row>
    <row r="7" spans="1:12" s="37" customFormat="1" ht="45">
      <c r="A7" s="266" t="s">
        <v>82</v>
      </c>
      <c r="B7" s="260"/>
      <c r="C7" s="260"/>
      <c r="D7" s="260"/>
      <c r="E7" s="260"/>
      <c r="F7" s="260"/>
      <c r="G7" s="260"/>
      <c r="H7" s="81"/>
      <c r="I7" s="81"/>
      <c r="J7" s="81"/>
      <c r="K7" s="81"/>
      <c r="L7" s="260"/>
    </row>
    <row r="8" spans="1:12" s="37" customFormat="1" ht="30">
      <c r="A8" s="266" t="s">
        <v>73</v>
      </c>
      <c r="B8" s="261"/>
      <c r="C8" s="261"/>
      <c r="D8" s="261"/>
      <c r="E8" s="261"/>
      <c r="F8" s="261"/>
      <c r="G8" s="261"/>
      <c r="H8" s="79"/>
      <c r="I8" s="79"/>
      <c r="J8" s="79"/>
      <c r="K8" s="79"/>
      <c r="L8" s="261"/>
    </row>
    <row r="9" spans="1:12" s="37" customFormat="1" ht="90">
      <c r="A9" s="266" t="s">
        <v>303</v>
      </c>
      <c r="B9" s="260" t="s">
        <v>57</v>
      </c>
      <c r="C9" s="134" t="s">
        <v>34</v>
      </c>
      <c r="D9" s="135" t="s">
        <v>208</v>
      </c>
      <c r="E9" s="135" t="s">
        <v>209</v>
      </c>
      <c r="F9" s="257" t="s">
        <v>304</v>
      </c>
      <c r="G9" s="25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60" t="s">
        <v>305</v>
      </c>
    </row>
    <row r="10" spans="1:12" s="37" customFormat="1" ht="75">
      <c r="A10" s="266" t="s">
        <v>215</v>
      </c>
      <c r="B10" s="260" t="s">
        <v>57</v>
      </c>
      <c r="C10" s="134" t="s">
        <v>34</v>
      </c>
      <c r="D10" s="135" t="s">
        <v>208</v>
      </c>
      <c r="E10" s="135" t="s">
        <v>209</v>
      </c>
      <c r="F10" s="257" t="s">
        <v>216</v>
      </c>
      <c r="G10" s="25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60" t="s">
        <v>122</v>
      </c>
    </row>
    <row r="11" spans="1:12" s="37" customFormat="1" ht="240">
      <c r="A11" s="266" t="s">
        <v>329</v>
      </c>
      <c r="B11" s="260" t="s">
        <v>57</v>
      </c>
      <c r="C11" s="134" t="s">
        <v>34</v>
      </c>
      <c r="D11" s="135" t="s">
        <v>208</v>
      </c>
      <c r="E11" s="135" t="s">
        <v>209</v>
      </c>
      <c r="F11" s="257">
        <v>1210000160</v>
      </c>
      <c r="G11" s="25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60" t="s">
        <v>331</v>
      </c>
    </row>
    <row r="12" spans="1:12" s="37" customFormat="1" ht="45">
      <c r="A12" s="266" t="s">
        <v>74</v>
      </c>
      <c r="B12" s="261"/>
      <c r="C12" s="261"/>
      <c r="D12" s="261"/>
      <c r="E12" s="261"/>
      <c r="F12" s="261"/>
      <c r="G12" s="261"/>
      <c r="H12" s="79"/>
      <c r="I12" s="79"/>
      <c r="J12" s="79"/>
      <c r="K12" s="79"/>
      <c r="L12" s="261"/>
    </row>
    <row r="13" spans="1:12" s="37" customFormat="1" ht="60">
      <c r="A13" s="266" t="s">
        <v>306</v>
      </c>
      <c r="B13" s="260" t="s">
        <v>57</v>
      </c>
      <c r="C13" s="134" t="s">
        <v>34</v>
      </c>
      <c r="D13" s="135" t="s">
        <v>208</v>
      </c>
      <c r="E13" s="135" t="s">
        <v>209</v>
      </c>
      <c r="F13" s="257" t="s">
        <v>307</v>
      </c>
      <c r="G13" s="25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60" t="s">
        <v>308</v>
      </c>
    </row>
    <row r="14" spans="1:12" s="37" customFormat="1" ht="60">
      <c r="A14" s="266" t="s">
        <v>333</v>
      </c>
      <c r="B14" s="260" t="s">
        <v>57</v>
      </c>
      <c r="C14" s="134" t="s">
        <v>34</v>
      </c>
      <c r="D14" s="135" t="s">
        <v>208</v>
      </c>
      <c r="E14" s="135" t="s">
        <v>209</v>
      </c>
      <c r="F14" s="257" t="s">
        <v>334</v>
      </c>
      <c r="G14" s="25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60" t="s">
        <v>335</v>
      </c>
    </row>
    <row r="15" spans="1:12" s="37" customFormat="1" ht="75">
      <c r="A15" s="266" t="s">
        <v>211</v>
      </c>
      <c r="B15" s="260" t="s">
        <v>57</v>
      </c>
      <c r="C15" s="134" t="s">
        <v>34</v>
      </c>
      <c r="D15" s="135" t="s">
        <v>208</v>
      </c>
      <c r="E15" s="135" t="s">
        <v>209</v>
      </c>
      <c r="F15" s="257">
        <v>1210000130</v>
      </c>
      <c r="G15" s="25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60" t="s">
        <v>212</v>
      </c>
    </row>
    <row r="16" spans="1:12" s="37" customFormat="1" ht="120">
      <c r="A16" s="266" t="s">
        <v>310</v>
      </c>
      <c r="B16" s="260" t="s">
        <v>57</v>
      </c>
      <c r="C16" s="134" t="s">
        <v>34</v>
      </c>
      <c r="D16" s="135" t="s">
        <v>208</v>
      </c>
      <c r="E16" s="135" t="s">
        <v>209</v>
      </c>
      <c r="F16" s="257">
        <v>1210073940</v>
      </c>
      <c r="G16" s="25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60" t="s">
        <v>311</v>
      </c>
    </row>
    <row r="17" spans="1:18" ht="120">
      <c r="A17" s="266" t="s">
        <v>336</v>
      </c>
      <c r="B17" s="260" t="s">
        <v>57</v>
      </c>
      <c r="C17" s="134" t="s">
        <v>34</v>
      </c>
      <c r="D17" s="135" t="s">
        <v>208</v>
      </c>
      <c r="E17" s="135" t="s">
        <v>209</v>
      </c>
      <c r="F17" s="257" t="s">
        <v>337</v>
      </c>
      <c r="G17" s="25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60" t="s">
        <v>338</v>
      </c>
    </row>
    <row r="18" spans="1:18" ht="60">
      <c r="A18" s="266" t="s">
        <v>214</v>
      </c>
      <c r="B18" s="260" t="s">
        <v>57</v>
      </c>
      <c r="C18" s="134" t="s">
        <v>34</v>
      </c>
      <c r="D18" s="135" t="s">
        <v>208</v>
      </c>
      <c r="E18" s="135" t="s">
        <v>209</v>
      </c>
      <c r="F18" s="257">
        <v>1210000150</v>
      </c>
      <c r="G18" s="25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60" t="s">
        <v>309</v>
      </c>
    </row>
    <row r="19" spans="1:18" ht="75">
      <c r="A19" s="266" t="s">
        <v>213</v>
      </c>
      <c r="B19" s="260" t="s">
        <v>57</v>
      </c>
      <c r="C19" s="134" t="s">
        <v>34</v>
      </c>
      <c r="D19" s="135" t="s">
        <v>208</v>
      </c>
      <c r="E19" s="135" t="s">
        <v>209</v>
      </c>
      <c r="F19" s="257">
        <v>1210000140</v>
      </c>
      <c r="G19" s="25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60" t="s">
        <v>365</v>
      </c>
    </row>
    <row r="20" spans="1:18" ht="75">
      <c r="A20" s="266" t="s">
        <v>123</v>
      </c>
      <c r="B20" s="260" t="s">
        <v>57</v>
      </c>
      <c r="C20" s="134" t="s">
        <v>34</v>
      </c>
      <c r="D20" s="135" t="s">
        <v>208</v>
      </c>
      <c r="E20" s="135" t="s">
        <v>209</v>
      </c>
      <c r="F20" s="257">
        <v>1210000110</v>
      </c>
      <c r="G20" s="257">
        <v>870</v>
      </c>
      <c r="H20" s="48">
        <v>2779090.8</v>
      </c>
      <c r="I20" s="48">
        <v>5000000</v>
      </c>
      <c r="J20" s="48">
        <v>5000000</v>
      </c>
      <c r="K20" s="49">
        <f t="shared" si="0"/>
        <v>12779090.800000001</v>
      </c>
      <c r="L20" s="260" t="s">
        <v>210</v>
      </c>
    </row>
    <row r="21" spans="1:18" ht="150">
      <c r="A21" s="266" t="s">
        <v>349</v>
      </c>
      <c r="B21" s="260" t="s">
        <v>57</v>
      </c>
      <c r="C21" s="134" t="s">
        <v>34</v>
      </c>
      <c r="D21" s="135" t="s">
        <v>208</v>
      </c>
      <c r="E21" s="135" t="s">
        <v>209</v>
      </c>
      <c r="F21" s="257" t="s">
        <v>330</v>
      </c>
      <c r="G21" s="25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60" t="s">
        <v>332</v>
      </c>
    </row>
    <row r="22" spans="1:18" s="84" customFormat="1" ht="14.25">
      <c r="A22" s="75" t="s">
        <v>149</v>
      </c>
      <c r="B22" s="74"/>
      <c r="C22" s="82"/>
      <c r="D22" s="82"/>
      <c r="E22" s="82"/>
      <c r="F22" s="82"/>
      <c r="G22" s="82"/>
      <c r="H22" s="47">
        <f>H24</f>
        <v>269299064.94</v>
      </c>
      <c r="I22" s="47">
        <f t="shared" ref="I22:K22" si="1">I24</f>
        <v>88496839</v>
      </c>
      <c r="J22" s="47">
        <f t="shared" si="1"/>
        <v>88496839</v>
      </c>
      <c r="K22" s="47">
        <f t="shared" si="1"/>
        <v>446292742.94</v>
      </c>
      <c r="L22" s="74" t="s">
        <v>136</v>
      </c>
      <c r="M22" s="83"/>
      <c r="N22" s="83"/>
      <c r="O22" s="83"/>
      <c r="P22" s="83"/>
      <c r="Q22" s="83"/>
      <c r="R22" s="83"/>
    </row>
    <row r="23" spans="1:18">
      <c r="A23" s="266" t="s">
        <v>150</v>
      </c>
      <c r="B23" s="260"/>
      <c r="C23" s="58"/>
      <c r="D23" s="58"/>
      <c r="E23" s="58"/>
      <c r="F23" s="58"/>
      <c r="G23" s="58"/>
      <c r="H23" s="48"/>
      <c r="I23" s="48"/>
      <c r="J23" s="48"/>
      <c r="K23" s="49"/>
      <c r="L23" s="260"/>
    </row>
    <row r="24" spans="1:18">
      <c r="A24" s="266" t="s">
        <v>151</v>
      </c>
      <c r="B24" s="260" t="s">
        <v>57</v>
      </c>
      <c r="C24" s="58"/>
      <c r="D24" s="58"/>
      <c r="E24" s="58"/>
      <c r="F24" s="58"/>
      <c r="G24" s="58"/>
      <c r="H24" s="48">
        <f>H9+H10+H11+H13+H14+H15+H16+H17+H18+H19+H20+H21</f>
        <v>269299064.94</v>
      </c>
      <c r="I24" s="48">
        <f t="shared" ref="I24:K24" si="2">I9+I10+I11+I13+I14+I15+I16+I17+I18+I19+I20+I21</f>
        <v>88496839</v>
      </c>
      <c r="J24" s="48">
        <f t="shared" si="2"/>
        <v>88496839</v>
      </c>
      <c r="K24" s="48">
        <f t="shared" si="2"/>
        <v>446292742.94</v>
      </c>
      <c r="L24" s="260" t="s">
        <v>5</v>
      </c>
    </row>
    <row r="25" spans="1:18" ht="25.5" customHeight="1">
      <c r="H25" s="53"/>
    </row>
    <row r="26" spans="1:18" ht="38.25" customHeight="1">
      <c r="A26" s="367" t="s">
        <v>15</v>
      </c>
      <c r="B26" s="368"/>
      <c r="C26" s="368"/>
      <c r="D26" s="368"/>
      <c r="E26" s="368"/>
      <c r="F26" s="368"/>
      <c r="G26" s="136"/>
      <c r="H26" s="57"/>
      <c r="I26" s="368" t="s">
        <v>14</v>
      </c>
      <c r="J26" s="368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9" t="s">
        <v>78</v>
      </c>
      <c r="G1" s="269"/>
      <c r="H1" s="269"/>
      <c r="I1" s="269"/>
    </row>
    <row r="4" spans="1:9" ht="32.25" customHeight="1">
      <c r="A4" s="270" t="s">
        <v>127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54" t="s">
        <v>289</v>
      </c>
      <c r="C7" s="128" t="s">
        <v>13</v>
      </c>
      <c r="D7" s="128" t="s">
        <v>251</v>
      </c>
      <c r="E7" s="5">
        <v>0</v>
      </c>
      <c r="F7" s="5">
        <f>9*100/17</f>
        <v>52.941176470588232</v>
      </c>
      <c r="G7" s="5">
        <f>9*100/17</f>
        <v>52.941176470588232</v>
      </c>
      <c r="H7" s="128">
        <v>80</v>
      </c>
      <c r="I7" s="128">
        <v>100</v>
      </c>
    </row>
    <row r="8" spans="1:9" ht="71.25">
      <c r="A8" s="128">
        <v>2</v>
      </c>
      <c r="B8" s="128" t="s">
        <v>248</v>
      </c>
      <c r="C8" s="128" t="s">
        <v>72</v>
      </c>
      <c r="D8" s="128" t="s">
        <v>247</v>
      </c>
      <c r="E8" s="128">
        <v>70</v>
      </c>
      <c r="F8" s="128">
        <v>80</v>
      </c>
      <c r="G8" s="128">
        <v>80</v>
      </c>
      <c r="H8" s="128">
        <v>80</v>
      </c>
      <c r="I8" s="61">
        <v>80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64" t="s">
        <v>371</v>
      </c>
      <c r="K1" s="364"/>
      <c r="L1" s="364"/>
    </row>
    <row r="2" spans="1:12" ht="56.25" customHeight="1">
      <c r="J2" s="365" t="s">
        <v>324</v>
      </c>
      <c r="K2" s="365"/>
      <c r="L2" s="365"/>
    </row>
    <row r="3" spans="1:12" ht="42.75" customHeight="1">
      <c r="A3" s="366" t="s">
        <v>125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265" t="s">
        <v>1</v>
      </c>
      <c r="D6" s="265" t="s">
        <v>206</v>
      </c>
      <c r="E6" s="265" t="s">
        <v>207</v>
      </c>
      <c r="F6" s="265" t="s">
        <v>2</v>
      </c>
      <c r="G6" s="265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28"/>
    </row>
    <row r="7" spans="1:12" ht="45">
      <c r="A7" s="266" t="s">
        <v>75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</row>
    <row r="8" spans="1:12" ht="45">
      <c r="A8" s="266" t="s">
        <v>62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</row>
    <row r="9" spans="1:12" ht="255">
      <c r="A9" s="266" t="s">
        <v>312</v>
      </c>
      <c r="B9" s="260" t="s">
        <v>65</v>
      </c>
      <c r="C9" s="175" t="s">
        <v>34</v>
      </c>
      <c r="D9" s="175" t="s">
        <v>208</v>
      </c>
      <c r="E9" s="175" t="s">
        <v>209</v>
      </c>
      <c r="F9" s="175" t="s">
        <v>313</v>
      </c>
      <c r="G9" s="265" t="s">
        <v>91</v>
      </c>
      <c r="H9" s="262">
        <v>232800</v>
      </c>
      <c r="I9" s="262">
        <v>0</v>
      </c>
      <c r="J9" s="262">
        <v>0</v>
      </c>
      <c r="K9" s="262">
        <f>SUM(H9:J9)</f>
        <v>232800</v>
      </c>
      <c r="L9" s="258" t="s">
        <v>325</v>
      </c>
    </row>
    <row r="10" spans="1:12" ht="90">
      <c r="A10" s="266" t="s">
        <v>340</v>
      </c>
      <c r="B10" s="260" t="s">
        <v>65</v>
      </c>
      <c r="C10" s="175" t="s">
        <v>34</v>
      </c>
      <c r="D10" s="217" t="s">
        <v>208</v>
      </c>
      <c r="E10" s="217" t="s">
        <v>209</v>
      </c>
      <c r="F10" s="175" t="s">
        <v>341</v>
      </c>
      <c r="G10" s="265" t="s">
        <v>91</v>
      </c>
      <c r="H10" s="262">
        <v>46560</v>
      </c>
      <c r="I10" s="262">
        <v>0</v>
      </c>
      <c r="J10" s="262">
        <v>0</v>
      </c>
      <c r="K10" s="262">
        <f>SUM(H10:J10)</f>
        <v>46560</v>
      </c>
      <c r="L10" s="258" t="s">
        <v>342</v>
      </c>
    </row>
    <row r="11" spans="1:12" ht="60">
      <c r="A11" s="266" t="s">
        <v>77</v>
      </c>
      <c r="B11" s="260" t="s">
        <v>65</v>
      </c>
      <c r="C11" s="175" t="s">
        <v>34</v>
      </c>
      <c r="D11" s="217" t="s">
        <v>217</v>
      </c>
      <c r="E11" s="217" t="s">
        <v>218</v>
      </c>
      <c r="F11" s="175" t="s">
        <v>219</v>
      </c>
      <c r="G11" s="265" t="s">
        <v>91</v>
      </c>
      <c r="H11" s="262">
        <v>200000</v>
      </c>
      <c r="I11" s="262">
        <v>200000</v>
      </c>
      <c r="J11" s="262">
        <v>200000</v>
      </c>
      <c r="K11" s="262">
        <f>SUM(H11:J11)</f>
        <v>600000</v>
      </c>
      <c r="L11" s="258" t="s">
        <v>5</v>
      </c>
    </row>
    <row r="12" spans="1:12" ht="30">
      <c r="A12" s="266" t="s">
        <v>63</v>
      </c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59"/>
    </row>
    <row r="13" spans="1:12" ht="45">
      <c r="A13" s="266" t="s">
        <v>64</v>
      </c>
      <c r="B13" s="260" t="s">
        <v>65</v>
      </c>
      <c r="C13" s="175" t="s">
        <v>34</v>
      </c>
      <c r="D13" s="217" t="s">
        <v>220</v>
      </c>
      <c r="E13" s="175" t="s">
        <v>221</v>
      </c>
      <c r="F13" s="175" t="s">
        <v>222</v>
      </c>
      <c r="G13" s="265" t="s">
        <v>91</v>
      </c>
      <c r="H13" s="262">
        <v>80000</v>
      </c>
      <c r="I13" s="262">
        <v>80000</v>
      </c>
      <c r="J13" s="262">
        <v>80000</v>
      </c>
      <c r="K13" s="262">
        <f>SUM(H13:J13)</f>
        <v>240000</v>
      </c>
      <c r="L13" s="258" t="s">
        <v>126</v>
      </c>
    </row>
    <row r="14" spans="1:12" ht="45">
      <c r="A14" s="266" t="s">
        <v>66</v>
      </c>
      <c r="B14" s="260" t="s">
        <v>65</v>
      </c>
      <c r="C14" s="175" t="s">
        <v>34</v>
      </c>
      <c r="D14" s="217" t="s">
        <v>220</v>
      </c>
      <c r="E14" s="175" t="s">
        <v>221</v>
      </c>
      <c r="F14" s="175" t="s">
        <v>223</v>
      </c>
      <c r="G14" s="265" t="s">
        <v>91</v>
      </c>
      <c r="H14" s="262">
        <v>90000</v>
      </c>
      <c r="I14" s="262">
        <v>90000</v>
      </c>
      <c r="J14" s="262">
        <v>90000</v>
      </c>
      <c r="K14" s="262">
        <f>SUM(H14:J14)</f>
        <v>270000</v>
      </c>
      <c r="L14" s="258" t="s">
        <v>152</v>
      </c>
    </row>
    <row r="15" spans="1:12" ht="30">
      <c r="A15" s="266" t="s">
        <v>339</v>
      </c>
      <c r="B15" s="260" t="s">
        <v>65</v>
      </c>
      <c r="C15" s="175" t="s">
        <v>34</v>
      </c>
      <c r="D15" s="175" t="s">
        <v>220</v>
      </c>
      <c r="E15" s="175" t="s">
        <v>221</v>
      </c>
      <c r="F15" s="175" t="s">
        <v>326</v>
      </c>
      <c r="G15" s="265" t="s">
        <v>327</v>
      </c>
      <c r="H15" s="262">
        <v>1000000</v>
      </c>
      <c r="I15" s="262">
        <v>0</v>
      </c>
      <c r="J15" s="262">
        <v>0</v>
      </c>
      <c r="K15" s="262">
        <f>SUM(H15:J15)</f>
        <v>1000000</v>
      </c>
      <c r="L15" s="258"/>
    </row>
    <row r="16" spans="1:12" ht="30">
      <c r="A16" s="325" t="s">
        <v>354</v>
      </c>
      <c r="B16" s="260" t="s">
        <v>364</v>
      </c>
      <c r="C16" s="175" t="s">
        <v>355</v>
      </c>
      <c r="D16" s="175" t="s">
        <v>356</v>
      </c>
      <c r="E16" s="175" t="s">
        <v>357</v>
      </c>
      <c r="F16" s="175" t="s">
        <v>358</v>
      </c>
      <c r="G16" s="265" t="s">
        <v>359</v>
      </c>
      <c r="H16" s="262">
        <v>14619</v>
      </c>
      <c r="I16" s="262">
        <v>0</v>
      </c>
      <c r="J16" s="262">
        <v>0</v>
      </c>
      <c r="K16" s="262">
        <f t="shared" ref="K16:K17" si="0">SUM(H16:J16)</f>
        <v>14619</v>
      </c>
      <c r="L16" s="325" t="s">
        <v>362</v>
      </c>
    </row>
    <row r="17" spans="1:15" ht="30">
      <c r="A17" s="327"/>
      <c r="B17" s="260" t="s">
        <v>364</v>
      </c>
      <c r="C17" s="175" t="s">
        <v>355</v>
      </c>
      <c r="D17" s="175" t="s">
        <v>356</v>
      </c>
      <c r="E17" s="175" t="s">
        <v>357</v>
      </c>
      <c r="F17" s="175" t="s">
        <v>358</v>
      </c>
      <c r="G17" s="265" t="s">
        <v>360</v>
      </c>
      <c r="H17" s="262">
        <v>1501</v>
      </c>
      <c r="I17" s="262">
        <v>0</v>
      </c>
      <c r="J17" s="262">
        <v>0</v>
      </c>
      <c r="K17" s="262">
        <f t="shared" si="0"/>
        <v>1501</v>
      </c>
      <c r="L17" s="327"/>
    </row>
    <row r="18" spans="1:15" ht="30.75" customHeight="1">
      <c r="A18" s="325" t="s">
        <v>369</v>
      </c>
      <c r="B18" s="260" t="s">
        <v>364</v>
      </c>
      <c r="C18" s="175" t="s">
        <v>355</v>
      </c>
      <c r="D18" s="175" t="s">
        <v>356</v>
      </c>
      <c r="E18" s="175" t="s">
        <v>357</v>
      </c>
      <c r="F18" s="175" t="s">
        <v>366</v>
      </c>
      <c r="G18" s="265" t="s">
        <v>359</v>
      </c>
      <c r="H18" s="262">
        <v>1462</v>
      </c>
      <c r="I18" s="262">
        <v>0</v>
      </c>
      <c r="J18" s="262">
        <v>0</v>
      </c>
      <c r="K18" s="262">
        <f>SUM(H18:J18)</f>
        <v>1462</v>
      </c>
      <c r="L18" s="325" t="s">
        <v>367</v>
      </c>
    </row>
    <row r="19" spans="1:15" ht="31.5" customHeight="1">
      <c r="A19" s="327"/>
      <c r="B19" s="260" t="s">
        <v>364</v>
      </c>
      <c r="C19" s="175" t="s">
        <v>355</v>
      </c>
      <c r="D19" s="175" t="s">
        <v>356</v>
      </c>
      <c r="E19" s="175" t="s">
        <v>357</v>
      </c>
      <c r="F19" s="175" t="s">
        <v>366</v>
      </c>
      <c r="G19" s="265"/>
      <c r="H19" s="262">
        <v>150</v>
      </c>
      <c r="I19" s="262">
        <v>0</v>
      </c>
      <c r="J19" s="262">
        <v>0</v>
      </c>
      <c r="K19" s="262">
        <f>SUM(H19:J19)</f>
        <v>150</v>
      </c>
      <c r="L19" s="327"/>
    </row>
    <row r="20" spans="1:15">
      <c r="A20" s="75" t="s">
        <v>149</v>
      </c>
      <c r="B20" s="74"/>
      <c r="C20" s="175"/>
      <c r="D20" s="175"/>
      <c r="E20" s="175"/>
      <c r="F20" s="175"/>
      <c r="G20" s="265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66" t="s">
        <v>150</v>
      </c>
      <c r="B21" s="260"/>
      <c r="C21" s="175"/>
      <c r="D21" s="175"/>
      <c r="E21" s="175"/>
      <c r="F21" s="175"/>
      <c r="G21" s="265"/>
      <c r="H21" s="78"/>
      <c r="I21" s="78"/>
      <c r="J21" s="78"/>
      <c r="K21" s="78"/>
      <c r="L21" s="260"/>
    </row>
    <row r="22" spans="1:15" ht="30">
      <c r="A22" s="266" t="s">
        <v>151</v>
      </c>
      <c r="B22" s="260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60" t="s">
        <v>5</v>
      </c>
      <c r="N22" s="176"/>
      <c r="O22" s="176"/>
    </row>
    <row r="23" spans="1:15">
      <c r="A23" s="266" t="s">
        <v>363</v>
      </c>
      <c r="B23" s="260" t="s">
        <v>364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60" t="s">
        <v>5</v>
      </c>
      <c r="N23" s="176"/>
      <c r="O23" s="176"/>
    </row>
    <row r="24" spans="1:15" ht="25.5" customHeight="1">
      <c r="L24" s="37"/>
    </row>
    <row r="25" spans="1:15" ht="38.25" customHeight="1">
      <c r="A25" s="367" t="s">
        <v>15</v>
      </c>
      <c r="B25" s="367"/>
      <c r="C25" s="367"/>
      <c r="D25" s="367"/>
      <c r="E25" s="367"/>
      <c r="F25" s="367"/>
      <c r="G25" s="56"/>
      <c r="H25" s="57"/>
      <c r="I25" s="331" t="s">
        <v>167</v>
      </c>
      <c r="J25" s="33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9" t="s">
        <v>85</v>
      </c>
      <c r="G1" s="269"/>
      <c r="H1" s="269"/>
      <c r="I1" s="269"/>
    </row>
    <row r="4" spans="1:9" ht="46.5" customHeight="1">
      <c r="A4" s="270" t="s">
        <v>131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28" t="s">
        <v>249</v>
      </c>
      <c r="C7" s="128" t="s">
        <v>13</v>
      </c>
      <c r="D7" s="26" t="s">
        <v>253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</row>
    <row r="8" spans="1:9" ht="28.5">
      <c r="A8" s="130">
        <v>2</v>
      </c>
      <c r="B8" s="154" t="s">
        <v>290</v>
      </c>
      <c r="C8" s="128" t="s">
        <v>250</v>
      </c>
      <c r="D8" s="128" t="s">
        <v>251</v>
      </c>
      <c r="E8" s="32">
        <f>73856000/12179000</f>
        <v>6.0642088841448398</v>
      </c>
      <c r="F8" s="32">
        <f>80559000/12562300</f>
        <v>6.4127588100905086</v>
      </c>
      <c r="G8" s="128">
        <v>6.51</v>
      </c>
      <c r="H8" s="128">
        <v>6.83</v>
      </c>
      <c r="I8" s="128">
        <v>6.92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E234" sqref="E234:F234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71" t="s">
        <v>348</v>
      </c>
      <c r="K1" s="372"/>
      <c r="L1" s="372"/>
    </row>
    <row r="2" spans="1:12" ht="66.75" customHeight="1">
      <c r="I2" s="218"/>
      <c r="J2" s="373" t="s">
        <v>87</v>
      </c>
      <c r="K2" s="373"/>
      <c r="L2" s="373"/>
    </row>
    <row r="3" spans="1:12" ht="68.25" customHeight="1">
      <c r="A3" s="376" t="s">
        <v>130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192" t="s">
        <v>1</v>
      </c>
      <c r="D6" s="192" t="s">
        <v>206</v>
      </c>
      <c r="E6" s="192" t="s">
        <v>207</v>
      </c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28"/>
    </row>
    <row r="7" spans="1:12" ht="60">
      <c r="A7" s="194" t="s">
        <v>89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59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150">
      <c r="A9" s="194" t="s">
        <v>172</v>
      </c>
      <c r="B9" s="190" t="s">
        <v>57</v>
      </c>
      <c r="C9" s="48" t="s">
        <v>34</v>
      </c>
      <c r="D9" s="137" t="s">
        <v>208</v>
      </c>
      <c r="E9" s="137" t="s">
        <v>224</v>
      </c>
      <c r="F9" s="134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87" t="s">
        <v>129</v>
      </c>
    </row>
    <row r="10" spans="1:12" ht="45">
      <c r="A10" s="194" t="s">
        <v>128</v>
      </c>
      <c r="B10" s="190" t="s">
        <v>57</v>
      </c>
      <c r="C10" s="48" t="s">
        <v>34</v>
      </c>
      <c r="D10" s="137" t="s">
        <v>208</v>
      </c>
      <c r="E10" s="137" t="s">
        <v>224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87" t="s">
        <v>225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94" t="s">
        <v>150</v>
      </c>
      <c r="B12" s="188"/>
      <c r="C12" s="48"/>
      <c r="D12" s="48"/>
      <c r="E12" s="48"/>
      <c r="F12" s="58"/>
      <c r="G12" s="58"/>
      <c r="H12" s="48"/>
      <c r="I12" s="48"/>
      <c r="J12" s="48"/>
      <c r="K12" s="49"/>
      <c r="L12" s="187"/>
    </row>
    <row r="13" spans="1:12" s="44" customFormat="1" ht="30">
      <c r="A13" s="77" t="s">
        <v>151</v>
      </c>
      <c r="B13" s="191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87" t="s">
        <v>5</v>
      </c>
    </row>
    <row r="14" spans="1:12" s="11" customFormat="1">
      <c r="B14" s="10"/>
      <c r="L14" s="55"/>
    </row>
    <row r="15" spans="1:12" s="11" customFormat="1" ht="18.75">
      <c r="A15" s="374" t="s">
        <v>15</v>
      </c>
      <c r="B15" s="375"/>
      <c r="C15" s="375"/>
      <c r="D15" s="375"/>
      <c r="E15" s="375"/>
      <c r="F15" s="375"/>
      <c r="G15" s="219"/>
      <c r="H15" s="219"/>
      <c r="I15" s="375" t="s">
        <v>14</v>
      </c>
      <c r="J15" s="375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9" t="s">
        <v>97</v>
      </c>
      <c r="G1" s="269"/>
      <c r="H1" s="269"/>
      <c r="I1" s="269"/>
    </row>
    <row r="4" spans="1:9" ht="31.5" customHeight="1">
      <c r="A4" s="270" t="s">
        <v>135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30">
        <v>1</v>
      </c>
      <c r="B7" s="148" t="s">
        <v>252</v>
      </c>
      <c r="C7" s="128" t="s">
        <v>13</v>
      </c>
      <c r="D7" s="128" t="s">
        <v>251</v>
      </c>
      <c r="E7" s="128">
        <v>100</v>
      </c>
      <c r="F7" s="128">
        <v>100</v>
      </c>
      <c r="G7" s="128">
        <v>100</v>
      </c>
      <c r="H7" s="128">
        <v>100</v>
      </c>
      <c r="I7" s="128">
        <v>100</v>
      </c>
    </row>
    <row r="9" spans="1:9" ht="37.5" customHeight="1">
      <c r="A9" s="268" t="s">
        <v>15</v>
      </c>
      <c r="B9" s="272"/>
      <c r="C9" s="272"/>
      <c r="D9" s="272"/>
      <c r="E9" s="272"/>
      <c r="H9" s="272" t="s">
        <v>14</v>
      </c>
      <c r="I9" s="272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0"/>
  <sheetViews>
    <sheetView tabSelected="1" view="pageBreakPreview" topLeftCell="A4" zoomScaleNormal="100" zoomScaleSheetLayoutView="100" workbookViewId="0">
      <selection activeCell="J8" sqref="J8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0.140625" style="51" customWidth="1"/>
    <col min="7" max="7" width="3.7109375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93" customFormat="1" ht="65.25" customHeight="1">
      <c r="C1" s="177"/>
      <c r="D1" s="177"/>
      <c r="E1" s="177"/>
      <c r="F1" s="177"/>
      <c r="G1" s="177"/>
      <c r="J1" s="377" t="s">
        <v>372</v>
      </c>
      <c r="K1" s="378"/>
      <c r="L1" s="378"/>
    </row>
    <row r="2" spans="1:12" ht="36" customHeight="1">
      <c r="A2" s="38" t="s">
        <v>282</v>
      </c>
      <c r="I2" s="195"/>
      <c r="J2" s="379" t="s">
        <v>99</v>
      </c>
      <c r="K2" s="379"/>
      <c r="L2" s="379"/>
    </row>
    <row r="3" spans="1:12" ht="46.5" customHeight="1">
      <c r="A3" s="366" t="s">
        <v>132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192" t="s">
        <v>1</v>
      </c>
      <c r="D6" s="192" t="s">
        <v>16</v>
      </c>
      <c r="E6" s="192"/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28"/>
    </row>
    <row r="7" spans="1:12" ht="30">
      <c r="A7" s="194" t="s">
        <v>98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90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29.25" customHeight="1">
      <c r="A9" s="380" t="s">
        <v>111</v>
      </c>
      <c r="B9" s="190" t="s">
        <v>57</v>
      </c>
      <c r="C9" s="58" t="s">
        <v>34</v>
      </c>
      <c r="D9" s="137" t="s">
        <v>217</v>
      </c>
      <c r="E9" s="137" t="s">
        <v>218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328" t="s">
        <v>141</v>
      </c>
    </row>
    <row r="10" spans="1:12" ht="30.75" customHeight="1">
      <c r="A10" s="380"/>
      <c r="B10" s="190" t="s">
        <v>57</v>
      </c>
      <c r="C10" s="58" t="s">
        <v>34</v>
      </c>
      <c r="D10" s="137" t="s">
        <v>217</v>
      </c>
      <c r="E10" s="137" t="s">
        <v>218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328"/>
    </row>
    <row r="11" spans="1:12" ht="28.5" customHeight="1">
      <c r="A11" s="380" t="s">
        <v>60</v>
      </c>
      <c r="B11" s="190" t="s">
        <v>57</v>
      </c>
      <c r="C11" s="48" t="s">
        <v>34</v>
      </c>
      <c r="D11" s="137" t="s">
        <v>217</v>
      </c>
      <c r="E11" s="137" t="s">
        <v>218</v>
      </c>
      <c r="F11" s="58">
        <v>1240000020</v>
      </c>
      <c r="G11" s="49" t="s">
        <v>91</v>
      </c>
      <c r="H11" s="48">
        <v>458179</v>
      </c>
      <c r="I11" s="48">
        <v>458179</v>
      </c>
      <c r="J11" s="48">
        <v>458179</v>
      </c>
      <c r="K11" s="49">
        <f t="shared" ref="K11:K15" si="0">SUM(H11:J11)</f>
        <v>1374537</v>
      </c>
      <c r="L11" s="328" t="s">
        <v>148</v>
      </c>
    </row>
    <row r="12" spans="1:12" ht="30.75" customHeight="1">
      <c r="A12" s="380"/>
      <c r="B12" s="190" t="s">
        <v>57</v>
      </c>
      <c r="C12" s="48" t="s">
        <v>34</v>
      </c>
      <c r="D12" s="137" t="s">
        <v>217</v>
      </c>
      <c r="E12" s="137" t="s">
        <v>218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328"/>
    </row>
    <row r="13" spans="1:12" ht="30">
      <c r="A13" s="194" t="s">
        <v>61</v>
      </c>
      <c r="B13" s="190" t="s">
        <v>57</v>
      </c>
      <c r="C13" s="48" t="s">
        <v>34</v>
      </c>
      <c r="D13" s="137" t="s">
        <v>217</v>
      </c>
      <c r="E13" s="137" t="s">
        <v>218</v>
      </c>
      <c r="F13" s="58">
        <v>1240000030</v>
      </c>
      <c r="G13" s="48" t="s">
        <v>91</v>
      </c>
      <c r="H13" s="48">
        <v>325995</v>
      </c>
      <c r="I13" s="48">
        <v>325995</v>
      </c>
      <c r="J13" s="48">
        <v>325995</v>
      </c>
      <c r="K13" s="49">
        <f t="shared" si="0"/>
        <v>977985</v>
      </c>
      <c r="L13" s="187" t="s">
        <v>102</v>
      </c>
    </row>
    <row r="14" spans="1:12" ht="75">
      <c r="A14" s="194" t="s">
        <v>115</v>
      </c>
      <c r="B14" s="190" t="s">
        <v>57</v>
      </c>
      <c r="C14" s="48" t="s">
        <v>34</v>
      </c>
      <c r="D14" s="137" t="s">
        <v>217</v>
      </c>
      <c r="E14" s="137" t="s">
        <v>218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87"/>
    </row>
    <row r="15" spans="1:12" ht="30">
      <c r="A15" s="194" t="s">
        <v>133</v>
      </c>
      <c r="B15" s="190" t="s">
        <v>57</v>
      </c>
      <c r="C15" s="48" t="s">
        <v>34</v>
      </c>
      <c r="D15" s="137" t="s">
        <v>217</v>
      </c>
      <c r="E15" s="137" t="s">
        <v>218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87" t="s">
        <v>134</v>
      </c>
    </row>
    <row r="16" spans="1:12">
      <c r="A16" s="75" t="s">
        <v>149</v>
      </c>
      <c r="B16" s="76"/>
      <c r="C16" s="48"/>
      <c r="D16" s="48"/>
      <c r="E16" s="48"/>
      <c r="F16" s="59"/>
      <c r="G16" s="60"/>
      <c r="H16" s="47">
        <f>H18</f>
        <v>94637815</v>
      </c>
      <c r="I16" s="47">
        <f t="shared" ref="I16:L16" si="1">I18</f>
        <v>86137815</v>
      </c>
      <c r="J16" s="47">
        <f t="shared" si="1"/>
        <v>86137815</v>
      </c>
      <c r="K16" s="47">
        <f t="shared" si="1"/>
        <v>266913445</v>
      </c>
      <c r="L16" s="47" t="str">
        <f t="shared" si="1"/>
        <v>Х</v>
      </c>
    </row>
    <row r="17" spans="1:12">
      <c r="A17" s="194" t="s">
        <v>150</v>
      </c>
      <c r="B17" s="188"/>
      <c r="C17" s="48"/>
      <c r="D17" s="48"/>
      <c r="E17" s="48"/>
      <c r="F17" s="59"/>
      <c r="G17" s="60"/>
      <c r="H17" s="48"/>
      <c r="I17" s="48"/>
      <c r="J17" s="48"/>
      <c r="K17" s="49"/>
      <c r="L17" s="187"/>
    </row>
    <row r="18" spans="1:12" ht="30">
      <c r="A18" s="77" t="s">
        <v>151</v>
      </c>
      <c r="B18" s="191" t="s">
        <v>57</v>
      </c>
      <c r="C18" s="46"/>
      <c r="D18" s="46"/>
      <c r="E18" s="46"/>
      <c r="F18" s="46"/>
      <c r="G18" s="46"/>
      <c r="H18" s="48">
        <f>H9 +H10+H11+H12+H13+H14+H15</f>
        <v>94637815</v>
      </c>
      <c r="I18" s="48">
        <f t="shared" ref="I18:J18" si="2">I9+I10+I11+I12+I13+I14+I15</f>
        <v>86137815</v>
      </c>
      <c r="J18" s="48">
        <f t="shared" si="2"/>
        <v>86137815</v>
      </c>
      <c r="K18" s="48">
        <f>K9+K10+K11+K12+K13+K14+K15</f>
        <v>266913445</v>
      </c>
      <c r="L18" s="187" t="s">
        <v>5</v>
      </c>
    </row>
    <row r="19" spans="1:12" s="38" customFormat="1" ht="12" customHeight="1">
      <c r="B19" s="37"/>
      <c r="C19" s="51"/>
      <c r="D19" s="51"/>
      <c r="E19" s="51"/>
      <c r="F19" s="51"/>
      <c r="G19" s="51"/>
      <c r="H19" s="53"/>
      <c r="I19" s="53"/>
      <c r="L19" s="52"/>
    </row>
    <row r="20" spans="1:12" s="38" customFormat="1" ht="38.25" customHeight="1">
      <c r="A20" s="367" t="s">
        <v>15</v>
      </c>
      <c r="B20" s="368"/>
      <c r="C20" s="368"/>
      <c r="D20" s="368"/>
      <c r="E20" s="368"/>
      <c r="F20" s="368"/>
      <c r="G20" s="56"/>
      <c r="H20" s="57"/>
      <c r="I20" s="368" t="s">
        <v>14</v>
      </c>
      <c r="J20" s="368"/>
      <c r="L20" s="52"/>
    </row>
  </sheetData>
  <mergeCells count="14">
    <mergeCell ref="J1:L1"/>
    <mergeCell ref="A20:F20"/>
    <mergeCell ref="I20:J20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76" t="s">
        <v>302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30" t="s">
        <v>168</v>
      </c>
      <c r="B2" s="330" t="s">
        <v>169</v>
      </c>
      <c r="C2" s="391" t="s">
        <v>0</v>
      </c>
      <c r="D2" s="391"/>
      <c r="E2" s="391"/>
      <c r="F2" s="391"/>
      <c r="G2" s="391"/>
      <c r="H2" s="390" t="s">
        <v>298</v>
      </c>
      <c r="I2" s="390"/>
      <c r="J2" s="390"/>
      <c r="K2" s="390"/>
      <c r="L2" s="390"/>
    </row>
    <row r="3" spans="1:12" ht="15" customHeight="1">
      <c r="A3" s="330"/>
      <c r="B3" s="330"/>
      <c r="C3" s="391"/>
      <c r="D3" s="391"/>
      <c r="E3" s="391"/>
      <c r="F3" s="391"/>
      <c r="G3" s="391"/>
      <c r="H3" s="390"/>
      <c r="I3" s="390"/>
      <c r="J3" s="390"/>
      <c r="K3" s="390"/>
      <c r="L3" s="390"/>
    </row>
    <row r="4" spans="1:12" ht="15" customHeight="1">
      <c r="A4" s="330"/>
      <c r="B4" s="330"/>
      <c r="C4" s="391"/>
      <c r="D4" s="391"/>
      <c r="E4" s="391"/>
      <c r="F4" s="391"/>
      <c r="G4" s="391"/>
      <c r="H4" s="390" t="s">
        <v>293</v>
      </c>
      <c r="I4" s="390" t="s">
        <v>294</v>
      </c>
      <c r="J4" s="390" t="s">
        <v>295</v>
      </c>
      <c r="K4" s="390" t="s">
        <v>296</v>
      </c>
      <c r="L4" s="390" t="s">
        <v>297</v>
      </c>
    </row>
    <row r="5" spans="1:12">
      <c r="A5" s="330"/>
      <c r="B5" s="330"/>
      <c r="C5" s="164" t="s">
        <v>1</v>
      </c>
      <c r="D5" s="164" t="s">
        <v>206</v>
      </c>
      <c r="E5" s="164" t="s">
        <v>207</v>
      </c>
      <c r="F5" s="164" t="s">
        <v>2</v>
      </c>
      <c r="G5" s="164" t="s">
        <v>3</v>
      </c>
      <c r="H5" s="390"/>
      <c r="I5" s="390"/>
      <c r="J5" s="390"/>
      <c r="K5" s="390"/>
      <c r="L5" s="390"/>
    </row>
    <row r="6" spans="1:12" s="24" customFormat="1" ht="42.75">
      <c r="A6" s="74" t="s">
        <v>53</v>
      </c>
      <c r="B6" s="166" t="s">
        <v>170</v>
      </c>
      <c r="C6" s="95" t="s">
        <v>5</v>
      </c>
      <c r="D6" s="95" t="str">
        <f>C6</f>
        <v>Х</v>
      </c>
      <c r="E6" s="95" t="str">
        <f>D6</f>
        <v>Х</v>
      </c>
      <c r="F6" s="138">
        <v>1200000000</v>
      </c>
      <c r="G6" s="95" t="s">
        <v>136</v>
      </c>
      <c r="H6" s="40"/>
      <c r="I6" s="40"/>
      <c r="J6" s="40"/>
      <c r="K6" s="40"/>
      <c r="L6" s="40">
        <f>L7+L23+L33+L40</f>
        <v>489762971.94</v>
      </c>
    </row>
    <row r="7" spans="1:12" ht="28.5">
      <c r="A7" s="108" t="s">
        <v>6</v>
      </c>
      <c r="B7" s="166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10.ПП1.Дороги.2.Мер.'!H22</f>
        <v>269299064.94</v>
      </c>
    </row>
    <row r="8" spans="1:12" ht="74.25" customHeight="1">
      <c r="A8" s="330" t="s">
        <v>26</v>
      </c>
      <c r="B8" s="1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30" t="s">
        <v>27</v>
      </c>
      <c r="B11" s="165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2779090.8</v>
      </c>
    </row>
    <row r="12" spans="1:12">
      <c r="A12" s="33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2779090.8</v>
      </c>
    </row>
    <row r="14" spans="1:12" ht="45">
      <c r="A14" s="330" t="s">
        <v>28</v>
      </c>
      <c r="B14" s="165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81" t="s">
        <v>299</v>
      </c>
      <c r="I14" s="382"/>
      <c r="J14" s="382"/>
      <c r="K14" s="383"/>
      <c r="L14" s="42">
        <f>L16</f>
        <v>33904708.939999998</v>
      </c>
    </row>
    <row r="15" spans="1:12">
      <c r="A15" s="330"/>
      <c r="B15" s="97" t="s">
        <v>171</v>
      </c>
      <c r="C15" s="98"/>
      <c r="D15" s="100"/>
      <c r="E15" s="100"/>
      <c r="F15" s="100"/>
      <c r="G15" s="100"/>
      <c r="H15" s="384"/>
      <c r="I15" s="385"/>
      <c r="J15" s="385"/>
      <c r="K15" s="386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87"/>
      <c r="I16" s="388"/>
      <c r="J16" s="388"/>
      <c r="K16" s="389"/>
      <c r="L16" s="99">
        <f>'ПР3. 10.ПП1.Дороги.2.Мер.'!H15</f>
        <v>33904708.939999998</v>
      </c>
    </row>
    <row r="17" spans="1:12" ht="30">
      <c r="A17" s="330" t="s">
        <v>96</v>
      </c>
      <c r="B17" s="165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81" t="s">
        <v>299</v>
      </c>
      <c r="I17" s="382"/>
      <c r="J17" s="382"/>
      <c r="K17" s="383"/>
      <c r="L17" s="42">
        <f>L19</f>
        <v>373289</v>
      </c>
    </row>
    <row r="18" spans="1:12">
      <c r="A18" s="330"/>
      <c r="B18" s="97" t="s">
        <v>171</v>
      </c>
      <c r="C18" s="98"/>
      <c r="D18" s="100"/>
      <c r="E18" s="100"/>
      <c r="F18" s="100"/>
      <c r="G18" s="100"/>
      <c r="H18" s="384"/>
      <c r="I18" s="385"/>
      <c r="J18" s="385"/>
      <c r="K18" s="386"/>
      <c r="L18" s="99"/>
    </row>
    <row r="19" spans="1:12">
      <c r="A19" s="33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87"/>
      <c r="I19" s="388"/>
      <c r="J19" s="388"/>
      <c r="K19" s="389"/>
      <c r="L19" s="99">
        <f>'ПР3. 10.ПП1.Дороги.2.Мер.'!H19</f>
        <v>373289</v>
      </c>
    </row>
    <row r="20" spans="1:12" ht="60">
      <c r="A20" s="330" t="s">
        <v>113</v>
      </c>
      <c r="B20" s="16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81" t="s">
        <v>299</v>
      </c>
      <c r="I20" s="382"/>
      <c r="J20" s="382"/>
      <c r="K20" s="383"/>
      <c r="L20" s="42">
        <f>L22</f>
        <v>30000000</v>
      </c>
    </row>
    <row r="21" spans="1:12">
      <c r="A21" s="330"/>
      <c r="B21" s="97" t="s">
        <v>171</v>
      </c>
      <c r="C21" s="98"/>
      <c r="D21" s="100"/>
      <c r="E21" s="100"/>
      <c r="F21" s="100"/>
      <c r="G21" s="100"/>
      <c r="H21" s="384"/>
      <c r="I21" s="385"/>
      <c r="J21" s="385"/>
      <c r="K21" s="386"/>
      <c r="L21" s="99"/>
    </row>
    <row r="22" spans="1:12">
      <c r="A22" s="33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87"/>
      <c r="I22" s="388"/>
      <c r="J22" s="388"/>
      <c r="K22" s="389"/>
      <c r="L22" s="99">
        <f>'ПР3. 10.ПП1.Дороги.2.Мер.'!H18</f>
        <v>30000000</v>
      </c>
    </row>
    <row r="23" spans="1:12" ht="28.5">
      <c r="A23" s="76" t="s">
        <v>7</v>
      </c>
      <c r="B23" s="166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30" t="s">
        <v>29</v>
      </c>
      <c r="B24" s="165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30" t="s">
        <v>30</v>
      </c>
      <c r="B27" s="165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30" t="s">
        <v>31</v>
      </c>
      <c r="B30" s="165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6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30" t="s">
        <v>32</v>
      </c>
      <c r="B34" s="1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3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30" t="s">
        <v>137</v>
      </c>
      <c r="B37" s="165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3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6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19.ПП4.Благ.2.Мер.'!H16</f>
        <v>94637815</v>
      </c>
    </row>
    <row r="41" spans="1:12" ht="15" customHeight="1">
      <c r="A41" s="330" t="s">
        <v>68</v>
      </c>
      <c r="B41" s="165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3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3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30" t="s">
        <v>69</v>
      </c>
      <c r="B45" s="165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19048055</v>
      </c>
    </row>
    <row r="46" spans="1:12" s="101" customFormat="1" ht="12.75" customHeight="1">
      <c r="A46" s="33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458179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30" t="s">
        <v>112</v>
      </c>
      <c r="B49" s="165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3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19.ПП4.Благ.2.Мер.'!H13</f>
        <v>325995</v>
      </c>
    </row>
    <row r="52" spans="1:13" ht="60">
      <c r="A52" s="330" t="s">
        <v>114</v>
      </c>
      <c r="B52" s="16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65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7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9" t="s">
        <v>174</v>
      </c>
      <c r="P1" s="269"/>
      <c r="Q1" s="269"/>
      <c r="R1" s="269"/>
    </row>
    <row r="4" spans="1:18" ht="37.5" customHeight="1">
      <c r="A4" s="270" t="s">
        <v>189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1" t="s">
        <v>175</v>
      </c>
      <c r="R5" s="271"/>
    </row>
    <row r="6" spans="1:18" ht="51" customHeight="1">
      <c r="A6" s="267" t="s">
        <v>9</v>
      </c>
      <c r="B6" s="267" t="s">
        <v>36</v>
      </c>
      <c r="C6" s="267" t="s">
        <v>176</v>
      </c>
      <c r="D6" s="267" t="s">
        <v>177</v>
      </c>
      <c r="E6" s="267" t="s">
        <v>188</v>
      </c>
      <c r="F6" s="267" t="s">
        <v>178</v>
      </c>
      <c r="G6" s="267"/>
      <c r="H6" s="267" t="s">
        <v>190</v>
      </c>
      <c r="I6" s="267"/>
      <c r="J6" s="267"/>
      <c r="K6" s="267"/>
      <c r="L6" s="267"/>
      <c r="M6" s="267"/>
      <c r="N6" s="267"/>
      <c r="O6" s="267" t="s">
        <v>194</v>
      </c>
      <c r="P6" s="267"/>
      <c r="Q6" s="267"/>
      <c r="R6" s="267"/>
    </row>
    <row r="7" spans="1:18" ht="77.25" customHeight="1">
      <c r="A7" s="267"/>
      <c r="B7" s="267"/>
      <c r="C7" s="267"/>
      <c r="D7" s="267"/>
      <c r="E7" s="267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8" t="s">
        <v>187</v>
      </c>
      <c r="C27" s="268"/>
      <c r="D27" s="268"/>
      <c r="E27" s="268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9" t="s">
        <v>139</v>
      </c>
      <c r="H1" s="269"/>
      <c r="I1" s="269"/>
      <c r="J1" s="269"/>
    </row>
    <row r="4" spans="1:10">
      <c r="A4" s="270" t="s">
        <v>20</v>
      </c>
      <c r="B4" s="270"/>
      <c r="C4" s="270"/>
      <c r="D4" s="270"/>
      <c r="E4" s="270"/>
      <c r="F4" s="270"/>
      <c r="G4" s="270"/>
      <c r="H4" s="270"/>
      <c r="I4" s="270"/>
      <c r="J4" s="270"/>
    </row>
    <row r="5" spans="1:10" ht="28.5">
      <c r="A5" s="17" t="s">
        <v>9</v>
      </c>
      <c r="B5" s="17" t="s">
        <v>18</v>
      </c>
      <c r="C5" s="17" t="s">
        <v>11</v>
      </c>
      <c r="D5" s="128" t="s">
        <v>19</v>
      </c>
      <c r="E5" s="17" t="s">
        <v>12</v>
      </c>
      <c r="F5" s="128" t="s">
        <v>142</v>
      </c>
      <c r="G5" s="128" t="s">
        <v>143</v>
      </c>
      <c r="H5" s="128" t="s">
        <v>144</v>
      </c>
      <c r="I5" s="128" t="s">
        <v>145</v>
      </c>
      <c r="J5" s="128" t="s">
        <v>205</v>
      </c>
    </row>
    <row r="6" spans="1:10" ht="30.75" customHeight="1">
      <c r="A6" s="18" t="s">
        <v>22</v>
      </c>
      <c r="B6" s="277" t="s">
        <v>93</v>
      </c>
      <c r="C6" s="278"/>
      <c r="D6" s="278"/>
      <c r="E6" s="278"/>
      <c r="F6" s="278"/>
      <c r="G6" s="278"/>
      <c r="H6" s="278"/>
      <c r="I6" s="278"/>
      <c r="J6" s="279"/>
    </row>
    <row r="7" spans="1:10" ht="66" customHeight="1">
      <c r="A7" s="273"/>
      <c r="B7" s="275" t="s">
        <v>105</v>
      </c>
      <c r="C7" s="33" t="s">
        <v>13</v>
      </c>
      <c r="D7" s="161" t="s">
        <v>5</v>
      </c>
      <c r="E7" s="273" t="s">
        <v>292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4"/>
      <c r="B8" s="276"/>
      <c r="C8" s="33" t="s">
        <v>71</v>
      </c>
      <c r="D8" s="161" t="s">
        <v>5</v>
      </c>
      <c r="E8" s="274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60"/>
      <c r="B9" s="168" t="s">
        <v>291</v>
      </c>
      <c r="C9" s="161" t="s">
        <v>13</v>
      </c>
      <c r="D9" s="162" t="s">
        <v>5</v>
      </c>
      <c r="E9" s="5" t="s">
        <v>251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7" t="s">
        <v>107</v>
      </c>
      <c r="C10" s="278"/>
      <c r="D10" s="278"/>
      <c r="E10" s="278"/>
      <c r="F10" s="278"/>
      <c r="G10" s="278"/>
      <c r="H10" s="278"/>
      <c r="I10" s="278"/>
      <c r="J10" s="279"/>
    </row>
    <row r="11" spans="1:10">
      <c r="A11" s="28" t="s">
        <v>23</v>
      </c>
      <c r="B11" s="280" t="s">
        <v>79</v>
      </c>
      <c r="C11" s="281"/>
      <c r="D11" s="281"/>
      <c r="E11" s="281"/>
      <c r="F11" s="281"/>
      <c r="G11" s="281"/>
      <c r="H11" s="281"/>
      <c r="I11" s="281"/>
      <c r="J11" s="282"/>
    </row>
    <row r="12" spans="1:10" ht="45">
      <c r="A12" s="130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30" t="str">
        <f>'09.ПП1.Дороги.1.Пок.'!C7</f>
        <v>%</v>
      </c>
      <c r="D12" s="128">
        <v>0.2</v>
      </c>
      <c r="E12" s="128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8">
        <f>'09.ПП1.Дороги.1.Пок.'!G7</f>
        <v>2.09</v>
      </c>
      <c r="I12" s="128">
        <f>'09.ПП1.Дороги.1.Пок.'!H7</f>
        <v>2.1</v>
      </c>
      <c r="J12" s="128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8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7" t="s">
        <v>108</v>
      </c>
      <c r="C14" s="278"/>
      <c r="D14" s="278"/>
      <c r="E14" s="278"/>
      <c r="F14" s="278"/>
      <c r="G14" s="278"/>
      <c r="H14" s="278"/>
      <c r="I14" s="278"/>
      <c r="J14" s="279"/>
    </row>
    <row r="15" spans="1:10" s="157" customFormat="1">
      <c r="A15" s="156" t="s">
        <v>25</v>
      </c>
      <c r="B15" s="280" t="s">
        <v>83</v>
      </c>
      <c r="C15" s="281"/>
      <c r="D15" s="281"/>
      <c r="E15" s="281"/>
      <c r="F15" s="281"/>
      <c r="G15" s="281"/>
      <c r="H15" s="281"/>
      <c r="I15" s="281"/>
      <c r="J15" s="282"/>
    </row>
    <row r="16" spans="1:10" ht="90">
      <c r="A16" s="130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30" t="str">
        <f>'12.ПП2.БДД.1.Пок.'!C7</f>
        <v>%</v>
      </c>
      <c r="D16" s="128">
        <v>0.15</v>
      </c>
      <c r="E16" s="128" t="str">
        <f>'12.ПП2.БДД.1.Пок.'!D7</f>
        <v>Ведомственная статистика</v>
      </c>
      <c r="F16" s="128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8">
        <f>'12.ПП2.БДД.1.Пок.'!H7</f>
        <v>80</v>
      </c>
      <c r="J16" s="128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8">
        <v>0.15</v>
      </c>
      <c r="E17" s="17" t="str">
        <f>'12.ПП2.БДД.1.Пок.'!D8</f>
        <v>Данные ОГИБДД МУ МВД России по ЗАТО г. Железногорск</v>
      </c>
      <c r="F17" s="128">
        <f>'12.ПП2.БДД.1.Пок.'!E8</f>
        <v>70</v>
      </c>
      <c r="G17" s="128">
        <f>'12.ПП2.БДД.1.Пок.'!F8</f>
        <v>80</v>
      </c>
      <c r="H17" s="128">
        <f>'12.ПП2.БДД.1.Пок.'!G8</f>
        <v>80</v>
      </c>
      <c r="I17" s="128">
        <f>'12.ПП2.БДД.1.Пок.'!H8</f>
        <v>80</v>
      </c>
      <c r="J17" s="128">
        <f>'12.ПП2.БДД.1.Пок.'!I8</f>
        <v>80</v>
      </c>
    </row>
    <row r="18" spans="1:10">
      <c r="A18" s="28" t="s">
        <v>58</v>
      </c>
      <c r="B18" s="280" t="s">
        <v>109</v>
      </c>
      <c r="C18" s="281"/>
      <c r="D18" s="281"/>
      <c r="E18" s="281"/>
      <c r="F18" s="281"/>
      <c r="G18" s="281"/>
      <c r="H18" s="281"/>
      <c r="I18" s="281"/>
      <c r="J18" s="282"/>
    </row>
    <row r="19" spans="1:10">
      <c r="A19" s="28" t="s">
        <v>33</v>
      </c>
      <c r="B19" s="280" t="s">
        <v>84</v>
      </c>
      <c r="C19" s="281"/>
      <c r="D19" s="281"/>
      <c r="E19" s="281"/>
      <c r="F19" s="281"/>
      <c r="G19" s="281"/>
      <c r="H19" s="281"/>
      <c r="I19" s="281"/>
      <c r="J19" s="282"/>
    </row>
    <row r="20" spans="1:10" ht="85.5">
      <c r="A20" s="130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8" t="str">
        <f>'15.ПП3.Трансп.1.Пок.'!C7</f>
        <v>%</v>
      </c>
      <c r="D20" s="128">
        <v>0.15</v>
      </c>
      <c r="E20" s="147" t="s">
        <v>282</v>
      </c>
      <c r="F20" s="128">
        <f>'15.ПП3.Трансп.1.Пок.'!E7</f>
        <v>0</v>
      </c>
      <c r="G20" s="128">
        <f>'15.ПП3.Трансп.1.Пок.'!F7</f>
        <v>0</v>
      </c>
      <c r="H20" s="128">
        <f>'15.ПП3.Трансп.1.Пок.'!G7</f>
        <v>0</v>
      </c>
      <c r="I20" s="128">
        <f>'15.ПП3.Трансп.1.Пок.'!H7</f>
        <v>0</v>
      </c>
      <c r="J20" s="128">
        <f>'15.ПП3.Трансп.1.Пок.'!I7</f>
        <v>0</v>
      </c>
    </row>
    <row r="21" spans="1:10" ht="28.5">
      <c r="A21" s="130"/>
      <c r="B21" s="20" t="str">
        <f>'15.ПП3.Трансп.1.Пок.'!B8</f>
        <v>Объем субсидий на 1 перевезенного пассажира</v>
      </c>
      <c r="C21" s="128" t="str">
        <f>'15.ПП3.Трансп.1.Пок.'!C8</f>
        <v>руб/пасс</v>
      </c>
      <c r="D21" s="128">
        <v>0.1</v>
      </c>
      <c r="E21" s="147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8">
        <f>'15.ПП3.Трансп.1.Пок.'!G8</f>
        <v>6.51</v>
      </c>
      <c r="I21" s="128">
        <f>'15.ПП3.Трансп.1.Пок.'!H8</f>
        <v>6.83</v>
      </c>
      <c r="J21" s="128">
        <f>'15.ПП3.Трансп.1.Пок.'!I8</f>
        <v>6.92</v>
      </c>
    </row>
    <row r="22" spans="1:10">
      <c r="A22" s="28" t="s">
        <v>70</v>
      </c>
      <c r="B22" s="280" t="s">
        <v>110</v>
      </c>
      <c r="C22" s="281"/>
      <c r="D22" s="281"/>
      <c r="E22" s="281"/>
      <c r="F22" s="281"/>
      <c r="G22" s="281"/>
      <c r="H22" s="281"/>
      <c r="I22" s="281"/>
      <c r="J22" s="282"/>
    </row>
    <row r="23" spans="1:10">
      <c r="A23" s="28" t="s">
        <v>103</v>
      </c>
      <c r="B23" s="280" t="s">
        <v>101</v>
      </c>
      <c r="C23" s="281"/>
      <c r="D23" s="281"/>
      <c r="E23" s="281"/>
      <c r="F23" s="281"/>
      <c r="G23" s="281"/>
      <c r="H23" s="281"/>
      <c r="I23" s="281"/>
      <c r="J23" s="282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32" t="str">
        <f>'18.ПП4.Благ.1.Пок.'!C7</f>
        <v>%</v>
      </c>
      <c r="D24" s="128">
        <v>0.15</v>
      </c>
      <c r="E24" s="132" t="str">
        <f>'18.ПП4.Благ.1.Пок.'!D7</f>
        <v>Ведомственная статистика</v>
      </c>
      <c r="F24" s="128">
        <f>'18.ПП4.Благ.1.Пок.'!E7</f>
        <v>100</v>
      </c>
      <c r="G24" s="128">
        <f>'18.ПП4.Благ.1.Пок.'!F7</f>
        <v>100</v>
      </c>
      <c r="H24" s="128">
        <f>'18.ПП4.Благ.1.Пок.'!G7</f>
        <v>100</v>
      </c>
      <c r="I24" s="128">
        <f>'18.ПП4.Благ.1.Пок.'!H7</f>
        <v>100</v>
      </c>
      <c r="J24" s="128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8" t="s">
        <v>15</v>
      </c>
      <c r="C27" s="268"/>
      <c r="D27" s="150"/>
      <c r="E27" s="15"/>
      <c r="F27" s="15"/>
      <c r="I27" s="272" t="s">
        <v>14</v>
      </c>
      <c r="J27" s="272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3" t="s">
        <v>138</v>
      </c>
      <c r="H1" s="283"/>
      <c r="I1" s="283"/>
      <c r="J1" s="283"/>
      <c r="K1" s="283"/>
      <c r="L1" s="283"/>
      <c r="M1" s="283"/>
      <c r="N1" s="283"/>
      <c r="O1" s="283"/>
      <c r="P1" s="283"/>
    </row>
    <row r="4" spans="1:16" ht="18" customHeight="1">
      <c r="A4" s="270" t="s">
        <v>50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</row>
    <row r="5" spans="1:16" ht="14.25" customHeight="1">
      <c r="A5" s="267" t="s">
        <v>9</v>
      </c>
      <c r="B5" s="267" t="s">
        <v>52</v>
      </c>
      <c r="C5" s="267" t="s">
        <v>11</v>
      </c>
      <c r="D5" s="273" t="s">
        <v>142</v>
      </c>
      <c r="E5" s="273" t="s">
        <v>143</v>
      </c>
      <c r="F5" s="273" t="s">
        <v>144</v>
      </c>
      <c r="G5" s="267" t="s">
        <v>35</v>
      </c>
      <c r="H5" s="267"/>
      <c r="I5" s="285" t="s">
        <v>51</v>
      </c>
      <c r="J5" s="285"/>
      <c r="K5" s="285"/>
      <c r="L5" s="285"/>
      <c r="M5" s="285"/>
      <c r="N5" s="285"/>
      <c r="O5" s="285"/>
      <c r="P5" s="285"/>
    </row>
    <row r="6" spans="1:16" ht="18.75" customHeight="1">
      <c r="A6" s="267"/>
      <c r="B6" s="267"/>
      <c r="C6" s="267"/>
      <c r="D6" s="274"/>
      <c r="E6" s="274"/>
      <c r="F6" s="274"/>
      <c r="G6" s="62">
        <v>2017</v>
      </c>
      <c r="H6" s="62">
        <v>2018</v>
      </c>
      <c r="I6" s="128">
        <v>2019</v>
      </c>
      <c r="J6" s="128">
        <v>2020</v>
      </c>
      <c r="K6" s="128">
        <v>2021</v>
      </c>
      <c r="L6" s="128">
        <v>2022</v>
      </c>
      <c r="M6" s="128">
        <v>2023</v>
      </c>
      <c r="N6" s="128">
        <v>2024</v>
      </c>
      <c r="O6" s="128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3"/>
      <c r="B8" s="286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4"/>
      <c r="B9" s="287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8" t="s">
        <v>15</v>
      </c>
      <c r="B11" s="284"/>
      <c r="C11" s="284"/>
      <c r="D11" s="284"/>
      <c r="L11" s="272" t="s">
        <v>14</v>
      </c>
      <c r="M11" s="272"/>
      <c r="N11" s="272"/>
      <c r="O11" s="272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9" t="s">
        <v>119</v>
      </c>
      <c r="J1" s="269"/>
      <c r="K1" s="269"/>
      <c r="L1" s="269"/>
    </row>
    <row r="4" spans="1:12" ht="37.5" customHeight="1">
      <c r="A4" s="270" t="s">
        <v>255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</row>
    <row r="5" spans="1:12" ht="43.5" customHeight="1">
      <c r="A5" s="267" t="s">
        <v>9</v>
      </c>
      <c r="B5" s="267" t="s">
        <v>256</v>
      </c>
      <c r="C5" s="273" t="s">
        <v>117</v>
      </c>
      <c r="D5" s="273" t="s">
        <v>118</v>
      </c>
      <c r="E5" s="273" t="s">
        <v>257</v>
      </c>
      <c r="F5" s="267" t="s">
        <v>37</v>
      </c>
      <c r="G5" s="267" t="s">
        <v>258</v>
      </c>
      <c r="H5" s="267"/>
      <c r="I5" s="267"/>
      <c r="J5" s="267"/>
      <c r="K5" s="267"/>
      <c r="L5" s="267"/>
    </row>
    <row r="6" spans="1:12" ht="31.5" customHeight="1">
      <c r="A6" s="267"/>
      <c r="B6" s="267"/>
      <c r="C6" s="274"/>
      <c r="D6" s="274"/>
      <c r="E6" s="274"/>
      <c r="F6" s="267"/>
      <c r="G6" s="127" t="s">
        <v>142</v>
      </c>
      <c r="H6" s="127" t="s">
        <v>143</v>
      </c>
      <c r="I6" s="127" t="s">
        <v>144</v>
      </c>
      <c r="J6" s="127" t="s">
        <v>145</v>
      </c>
      <c r="K6" s="127" t="s">
        <v>205</v>
      </c>
      <c r="L6" s="13" t="s">
        <v>38</v>
      </c>
    </row>
    <row r="7" spans="1:12" ht="15">
      <c r="A7" s="288" t="s">
        <v>259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5">
      <c r="A8" s="289" t="s">
        <v>260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12" ht="15">
      <c r="A9" s="288" t="s">
        <v>261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</row>
    <row r="10" spans="1:12" ht="15">
      <c r="A10" s="151"/>
      <c r="B10" s="151" t="s">
        <v>262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ht="15">
      <c r="A11" s="151"/>
      <c r="B11" s="151" t="s">
        <v>263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5">
      <c r="A12" s="151"/>
      <c r="B12" s="151" t="s">
        <v>264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15">
      <c r="A13" s="151"/>
      <c r="B13" s="152" t="s">
        <v>184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ht="15">
      <c r="A14" s="151"/>
      <c r="B14" s="152" t="s">
        <v>182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15">
      <c r="A15" s="151"/>
      <c r="B15" s="152" t="s">
        <v>265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ht="15">
      <c r="A16" s="151"/>
      <c r="B16" s="152" t="s">
        <v>266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">
      <c r="A17" s="151"/>
      <c r="B17" s="151" t="s">
        <v>267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5">
      <c r="A18" s="151"/>
      <c r="B18" s="151" t="s">
        <v>264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5">
      <c r="A19" s="151"/>
      <c r="B19" s="152" t="s">
        <v>184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">
      <c r="A20" s="151"/>
      <c r="B20" s="152" t="s">
        <v>182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5">
      <c r="A21" s="151"/>
      <c r="B21" s="152" t="s">
        <v>265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5">
      <c r="A22" s="151"/>
      <c r="B22" s="152" t="s">
        <v>266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5">
      <c r="A23" s="151"/>
      <c r="B23" s="151" t="s">
        <v>268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15">
      <c r="A24" s="151"/>
      <c r="B24" s="151" t="s">
        <v>269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ht="15">
      <c r="A25" s="151"/>
      <c r="B25" s="151" t="s">
        <v>268</v>
      </c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2" ht="15">
      <c r="A26" s="151"/>
      <c r="B26" s="151" t="s">
        <v>270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2" ht="15">
      <c r="A27" s="151"/>
      <c r="B27" s="151" t="s">
        <v>264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ht="15">
      <c r="A28" s="151"/>
      <c r="B28" s="152" t="s">
        <v>184</v>
      </c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5">
      <c r="A29" s="151"/>
      <c r="B29" s="152" t="s">
        <v>182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5">
      <c r="A30" s="151"/>
      <c r="B30" s="152" t="s">
        <v>265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ht="15">
      <c r="A31" s="151"/>
      <c r="B31" s="152" t="s">
        <v>266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ht="15">
      <c r="A32" s="288" t="s">
        <v>271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</row>
    <row r="33" spans="1:12" ht="15">
      <c r="A33" s="151"/>
      <c r="B33" s="151" t="s">
        <v>268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ht="15">
      <c r="A34" s="151"/>
      <c r="B34" s="153" t="s">
        <v>272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ht="15">
      <c r="A35" s="151"/>
      <c r="B35" s="151" t="s">
        <v>264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5">
      <c r="A36" s="151"/>
      <c r="B36" s="152" t="s">
        <v>184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5">
      <c r="A37" s="151"/>
      <c r="B37" s="152" t="s">
        <v>182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ht="15">
      <c r="A38" s="151"/>
      <c r="B38" s="152" t="s">
        <v>265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15">
      <c r="A39" s="151"/>
      <c r="B39" s="152" t="s">
        <v>266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ht="15">
      <c r="A40" s="289" t="s">
        <v>273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</row>
    <row r="41" spans="1:12" ht="15">
      <c r="A41" s="288" t="s">
        <v>261</v>
      </c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</row>
    <row r="42" spans="1:12" ht="15">
      <c r="A42" s="151"/>
      <c r="B42" s="151" t="s">
        <v>262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5">
      <c r="A43" s="151"/>
      <c r="B43" s="151" t="s">
        <v>268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5">
      <c r="A44" s="151"/>
      <c r="B44" s="151" t="s">
        <v>274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5">
      <c r="A45" s="151"/>
      <c r="B45" s="151" t="s">
        <v>264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5">
      <c r="A46" s="151"/>
      <c r="B46" s="152" t="s">
        <v>184</v>
      </c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5">
      <c r="A47" s="151"/>
      <c r="B47" s="152" t="s">
        <v>182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5">
      <c r="A48" s="151"/>
      <c r="B48" s="152" t="s">
        <v>265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5">
      <c r="A49" s="151"/>
      <c r="B49" s="152" t="s">
        <v>266</v>
      </c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15">
      <c r="A50" s="288" t="s">
        <v>275</v>
      </c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88"/>
    </row>
    <row r="51" spans="1:12" ht="15">
      <c r="A51" s="289" t="s">
        <v>260</v>
      </c>
      <c r="B51" s="289"/>
      <c r="C51" s="289"/>
      <c r="D51" s="289"/>
      <c r="E51" s="289"/>
      <c r="F51" s="289"/>
      <c r="G51" s="289"/>
      <c r="H51" s="289"/>
      <c r="I51" s="289"/>
      <c r="J51" s="289"/>
      <c r="K51" s="289"/>
      <c r="L51" s="289"/>
    </row>
    <row r="52" spans="1:12" ht="15">
      <c r="A52" s="288" t="s">
        <v>261</v>
      </c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</row>
    <row r="53" spans="1:12" ht="15">
      <c r="A53" s="151"/>
      <c r="B53" s="151" t="s">
        <v>262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2" ht="15">
      <c r="A54" s="151"/>
      <c r="B54" s="151" t="s">
        <v>268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5">
      <c r="A55" s="151"/>
      <c r="B55" s="151" t="s">
        <v>276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</row>
    <row r="56" spans="1:12" ht="15">
      <c r="A56" s="151"/>
      <c r="B56" s="151" t="s">
        <v>264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">
      <c r="A57" s="151"/>
      <c r="B57" s="152" t="s">
        <v>184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12" ht="15">
      <c r="A58" s="151"/>
      <c r="B58" s="152" t="s">
        <v>182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</row>
    <row r="59" spans="1:12" ht="15">
      <c r="A59" s="151"/>
      <c r="B59" s="152" t="s">
        <v>265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</row>
    <row r="60" spans="1:12" ht="15">
      <c r="A60" s="151"/>
      <c r="B60" s="152" t="s">
        <v>266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ht="15">
      <c r="A61" s="151"/>
      <c r="B61" s="152" t="s">
        <v>268</v>
      </c>
      <c r="C61" s="151"/>
      <c r="D61" s="151"/>
      <c r="E61" s="151"/>
      <c r="F61" s="151"/>
      <c r="G61" s="151"/>
      <c r="H61" s="151"/>
      <c r="I61" s="151"/>
      <c r="J61" s="151"/>
      <c r="K61" s="151"/>
      <c r="L61" s="151"/>
    </row>
    <row r="62" spans="1:12" ht="15">
      <c r="A62" s="151"/>
      <c r="B62" s="151" t="s">
        <v>277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</row>
    <row r="63" spans="1:12" ht="15">
      <c r="A63" s="151"/>
      <c r="B63" s="151" t="s">
        <v>264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2" ht="15">
      <c r="A64" s="151"/>
      <c r="B64" s="152" t="s">
        <v>184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1:12" ht="15">
      <c r="A65" s="151"/>
      <c r="B65" s="152" t="s">
        <v>182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1:12" ht="15">
      <c r="A66" s="151"/>
      <c r="B66" s="152" t="s">
        <v>265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1:12" ht="15">
      <c r="A67" s="151"/>
      <c r="B67" s="152" t="s">
        <v>266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8" t="s">
        <v>15</v>
      </c>
      <c r="C70" s="268"/>
      <c r="D70" s="268"/>
      <c r="E70" s="268"/>
      <c r="F70" s="268"/>
      <c r="G70" s="15"/>
      <c r="H70" s="15"/>
      <c r="I70" s="15"/>
      <c r="J70" s="8" t="s">
        <v>14</v>
      </c>
    </row>
  </sheetData>
  <mergeCells count="19"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E3" sqref="E3:G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9" t="s">
        <v>201</v>
      </c>
      <c r="M1" s="290"/>
      <c r="N1" s="290"/>
      <c r="O1" s="290"/>
      <c r="P1" s="290"/>
      <c r="Q1" s="290"/>
      <c r="R1" s="290"/>
    </row>
    <row r="2" spans="1:18" ht="39" customHeight="1">
      <c r="A2" s="291" t="s">
        <v>204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</row>
    <row r="3" spans="1:18" ht="63" customHeight="1">
      <c r="A3" s="273" t="s">
        <v>9</v>
      </c>
      <c r="B3" s="273" t="s">
        <v>18</v>
      </c>
      <c r="C3" s="273" t="s">
        <v>11</v>
      </c>
      <c r="D3" s="273" t="s">
        <v>200</v>
      </c>
      <c r="E3" s="294" t="s">
        <v>199</v>
      </c>
      <c r="F3" s="295"/>
      <c r="G3" s="296"/>
      <c r="H3" s="294" t="s">
        <v>350</v>
      </c>
      <c r="I3" s="295"/>
      <c r="J3" s="295"/>
      <c r="K3" s="295"/>
      <c r="L3" s="295"/>
      <c r="M3" s="295"/>
      <c r="N3" s="295"/>
      <c r="O3" s="296"/>
      <c r="P3" s="294" t="s">
        <v>35</v>
      </c>
      <c r="Q3" s="296"/>
      <c r="R3" s="273" t="s">
        <v>198</v>
      </c>
    </row>
    <row r="4" spans="1:18" ht="42.75" customHeight="1">
      <c r="A4" s="293"/>
      <c r="B4" s="293"/>
      <c r="C4" s="293"/>
      <c r="D4" s="293"/>
      <c r="E4" s="106">
        <v>2014</v>
      </c>
      <c r="F4" s="267">
        <v>2015</v>
      </c>
      <c r="G4" s="267"/>
      <c r="H4" s="294" t="s">
        <v>164</v>
      </c>
      <c r="I4" s="296"/>
      <c r="J4" s="294" t="s">
        <v>165</v>
      </c>
      <c r="K4" s="296"/>
      <c r="L4" s="294" t="s">
        <v>166</v>
      </c>
      <c r="M4" s="296"/>
      <c r="N4" s="294" t="s">
        <v>159</v>
      </c>
      <c r="O4" s="296"/>
      <c r="P4" s="273" t="s">
        <v>351</v>
      </c>
      <c r="Q4" s="273" t="s">
        <v>352</v>
      </c>
      <c r="R4" s="293"/>
    </row>
    <row r="5" spans="1:18">
      <c r="A5" s="274"/>
      <c r="B5" s="274"/>
      <c r="C5" s="274"/>
      <c r="D5" s="274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4"/>
      <c r="Q5" s="274"/>
      <c r="R5" s="274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3"/>
      <c r="B7" s="297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106">
        <f>'03.П1.Показатели'!F7</f>
        <v>100</v>
      </c>
      <c r="F7" s="106">
        <f>'03.П1.Показатели'!G7</f>
        <v>100</v>
      </c>
      <c r="G7" s="106">
        <f>F7</f>
        <v>100</v>
      </c>
      <c r="H7" s="180" t="s">
        <v>197</v>
      </c>
      <c r="I7" s="180" t="s">
        <v>197</v>
      </c>
      <c r="J7" s="180" t="s">
        <v>197</v>
      </c>
      <c r="K7" s="180" t="s">
        <v>197</v>
      </c>
      <c r="L7" s="180" t="s">
        <v>197</v>
      </c>
      <c r="M7" s="180" t="s">
        <v>197</v>
      </c>
      <c r="N7" s="106">
        <f>'03.П1.Показатели'!H7</f>
        <v>100</v>
      </c>
      <c r="O7" s="106"/>
      <c r="P7" s="106">
        <f>'03.П1.Показатели'!I7</f>
        <v>100</v>
      </c>
      <c r="Q7" s="180">
        <f>'03.П1.Показатели'!J7</f>
        <v>100</v>
      </c>
      <c r="R7" s="180" t="s">
        <v>353</v>
      </c>
    </row>
    <row r="8" spans="1:18" ht="63.75" customHeight="1">
      <c r="A8" s="274"/>
      <c r="B8" s="297"/>
      <c r="C8" s="106" t="s">
        <v>71</v>
      </c>
      <c r="D8" s="180" t="str">
        <f>'03.П1.Показатели'!D8</f>
        <v>Х</v>
      </c>
      <c r="E8" s="180">
        <f>'03.П1.Показатели'!F8</f>
        <v>159.85</v>
      </c>
      <c r="F8" s="180">
        <f>'03.П1.Показатели'!G8</f>
        <v>170.26</v>
      </c>
      <c r="G8" s="32">
        <f>F8</f>
        <v>170.26</v>
      </c>
      <c r="H8" s="32" t="s">
        <v>197</v>
      </c>
      <c r="I8" s="32" t="s">
        <v>197</v>
      </c>
      <c r="J8" s="32" t="s">
        <v>197</v>
      </c>
      <c r="K8" s="32" t="s">
        <v>197</v>
      </c>
      <c r="L8" s="32" t="s">
        <v>197</v>
      </c>
      <c r="M8" s="32" t="s">
        <v>197</v>
      </c>
      <c r="N8" s="180">
        <f>'03.П1.Показатели'!H8</f>
        <v>170.26</v>
      </c>
      <c r="O8" s="32"/>
      <c r="P8" s="180">
        <f>'03.П1.Показатели'!I8</f>
        <v>170.26</v>
      </c>
      <c r="Q8" s="180">
        <f>'03.П1.Показатели'!J8</f>
        <v>170.26</v>
      </c>
      <c r="R8" s="180" t="s">
        <v>353</v>
      </c>
    </row>
    <row r="9" spans="1:18" ht="63.75" customHeight="1">
      <c r="A9" s="178"/>
      <c r="B9" s="17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80" t="s">
        <v>71</v>
      </c>
      <c r="D9" s="180" t="str">
        <f>'03.П1.Показатели'!D9</f>
        <v>Х</v>
      </c>
      <c r="E9" s="180">
        <f>'03.П1.Показатели'!F9</f>
        <v>100</v>
      </c>
      <c r="F9" s="180">
        <f>'03.П1.Показатели'!G9</f>
        <v>100</v>
      </c>
      <c r="G9" s="32">
        <f>F9</f>
        <v>100</v>
      </c>
      <c r="H9" s="32" t="s">
        <v>197</v>
      </c>
      <c r="I9" s="32" t="s">
        <v>197</v>
      </c>
      <c r="J9" s="32" t="s">
        <v>197</v>
      </c>
      <c r="K9" s="32" t="s">
        <v>197</v>
      </c>
      <c r="L9" s="32" t="s">
        <v>197</v>
      </c>
      <c r="M9" s="32" t="s">
        <v>197</v>
      </c>
      <c r="N9" s="180">
        <f>'03.П1.Показатели'!H9</f>
        <v>100</v>
      </c>
      <c r="O9" s="32"/>
      <c r="P9" s="180">
        <f>'03.П1.Показатели'!I9</f>
        <v>100</v>
      </c>
      <c r="Q9" s="180">
        <f>'03.П1.Показатели'!J9</f>
        <v>100</v>
      </c>
      <c r="R9" s="180" t="s">
        <v>353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'03.П1.Показатели'!F12</f>
        <v>1.7706437090298186</v>
      </c>
      <c r="F12" s="32">
        <f>'03.П1.Показатели'!G12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107">
        <f>'03.П1.Показатели'!H12</f>
        <v>2.09</v>
      </c>
      <c r="O12" s="181" t="s">
        <v>197</v>
      </c>
      <c r="P12" s="106">
        <f>'03.П1.Показатели'!I12</f>
        <v>2.1</v>
      </c>
      <c r="Q12" s="180">
        <f>'03.П1.Показатели'!J12</f>
        <v>2.15</v>
      </c>
      <c r="R12" s="180" t="s">
        <v>353</v>
      </c>
    </row>
    <row r="13" spans="1:18" ht="60">
      <c r="A13" s="181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81" t="str">
        <f>'03.П1.Показатели'!C13</f>
        <v>%</v>
      </c>
      <c r="D13" s="5">
        <f>'03.П1.Показатели'!D13</f>
        <v>0.1</v>
      </c>
      <c r="E13" s="5">
        <f>'03.П1.Показатели'!F13</f>
        <v>69.411764705882348</v>
      </c>
      <c r="F13" s="5">
        <f>'03.П1.Показатели'!G13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214">
        <f>'03.П1.Показатели'!H13</f>
        <v>75.294117647058826</v>
      </c>
      <c r="O13" s="214" t="s">
        <v>197</v>
      </c>
      <c r="P13" s="5">
        <f>'03.П1.Показатели'!I13</f>
        <v>78.235294117647058</v>
      </c>
      <c r="Q13" s="5">
        <f>'03.П1.Показатели'!J13</f>
        <v>81.17647058823529</v>
      </c>
      <c r="R13" s="180" t="s">
        <v>353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106">
        <f>'03.П1.Показатели'!F16</f>
        <v>0</v>
      </c>
      <c r="F16" s="5">
        <f>'03.П1.Показатели'!G16</f>
        <v>52.941176470588232</v>
      </c>
      <c r="G16" s="5">
        <f>F16</f>
        <v>52.941176470588232</v>
      </c>
      <c r="H16" s="106" t="s">
        <v>197</v>
      </c>
      <c r="I16" s="106" t="s">
        <v>197</v>
      </c>
      <c r="J16" s="106" t="s">
        <v>197</v>
      </c>
      <c r="K16" s="106" t="s">
        <v>197</v>
      </c>
      <c r="L16" s="106" t="s">
        <v>197</v>
      </c>
      <c r="M16" s="106" t="s">
        <v>197</v>
      </c>
      <c r="N16" s="5">
        <f>'03.П1.Показатели'!H16</f>
        <v>52.941176470588232</v>
      </c>
      <c r="O16" s="106"/>
      <c r="P16" s="106">
        <f>'03.П1.Показатели'!I16</f>
        <v>80</v>
      </c>
      <c r="Q16" s="180">
        <f>'03.П1.Показатели'!J16</f>
        <v>100</v>
      </c>
      <c r="R16" s="180" t="s">
        <v>353</v>
      </c>
    </row>
    <row r="17" spans="1:18" ht="30">
      <c r="A17" s="181"/>
      <c r="B17" s="19" t="str">
        <f>'03.П1.Показатели'!B17</f>
        <v>Количество совершенных ДТП с пострадавшими, не более</v>
      </c>
      <c r="C17" s="181" t="str">
        <f>'03.П1.Показатели'!C17</f>
        <v>ед.</v>
      </c>
      <c r="D17" s="180">
        <f>'03.П1.Показатели'!D17</f>
        <v>0.15</v>
      </c>
      <c r="E17" s="180">
        <f>'03.П1.Показатели'!F17</f>
        <v>70</v>
      </c>
      <c r="F17" s="215">
        <f>'03.П1.Показатели'!G17</f>
        <v>80</v>
      </c>
      <c r="G17" s="215">
        <f>F17</f>
        <v>80</v>
      </c>
      <c r="H17" s="215" t="s">
        <v>197</v>
      </c>
      <c r="I17" s="215" t="s">
        <v>197</v>
      </c>
      <c r="J17" s="215" t="s">
        <v>197</v>
      </c>
      <c r="K17" s="215" t="s">
        <v>197</v>
      </c>
      <c r="L17" s="215" t="s">
        <v>197</v>
      </c>
      <c r="M17" s="215" t="s">
        <v>197</v>
      </c>
      <c r="N17" s="215">
        <f>'03.П1.Показатели'!H17</f>
        <v>80</v>
      </c>
      <c r="O17" s="180"/>
      <c r="P17" s="180">
        <f>'03.П1.Показатели'!I17</f>
        <v>80</v>
      </c>
      <c r="Q17" s="180">
        <f>'03.П1.Показатели'!J17</f>
        <v>80</v>
      </c>
      <c r="R17" s="180" t="s">
        <v>353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'03.П1.Показатели'!F20</f>
        <v>0</v>
      </c>
      <c r="F20" s="5">
        <f>'03.П1.Показатели'!G20</f>
        <v>0</v>
      </c>
      <c r="G20" s="5">
        <f>F20</f>
        <v>0</v>
      </c>
      <c r="H20" s="5" t="s">
        <v>197</v>
      </c>
      <c r="I20" s="106" t="s">
        <v>197</v>
      </c>
      <c r="J20" s="106" t="s">
        <v>197</v>
      </c>
      <c r="K20" s="106" t="s">
        <v>197</v>
      </c>
      <c r="L20" s="106" t="s">
        <v>197</v>
      </c>
      <c r="M20" s="106" t="s">
        <v>197</v>
      </c>
      <c r="N20" s="5">
        <f>'03.П1.Показатели'!H20</f>
        <v>0</v>
      </c>
      <c r="O20" s="106"/>
      <c r="P20" s="106">
        <f>'03.П1.Показатели'!I20</f>
        <v>0</v>
      </c>
      <c r="Q20" s="180">
        <f>'03.П1.Показатели'!J20</f>
        <v>0</v>
      </c>
      <c r="R20" s="180" t="s">
        <v>353</v>
      </c>
    </row>
    <row r="21" spans="1:18" ht="28.5">
      <c r="A21" s="180"/>
      <c r="B21" s="20" t="str">
        <f>'03.П1.Показатели'!B21</f>
        <v>Объем субсидий на 1 перевезенного пассажира</v>
      </c>
      <c r="C21" s="180" t="str">
        <f>'03.П1.Показатели'!C21</f>
        <v>руб/пасс</v>
      </c>
      <c r="D21" s="180">
        <f>'03.П1.Показатели'!D21</f>
        <v>0.1</v>
      </c>
      <c r="E21" s="5">
        <f>'03.П1.Показатели'!F21</f>
        <v>6.0642088841448398</v>
      </c>
      <c r="F21" s="5">
        <f>'03.П1.Показатели'!G21</f>
        <v>6.4127588100905086</v>
      </c>
      <c r="G21" s="5">
        <f>F21</f>
        <v>6.4127588100905086</v>
      </c>
      <c r="H21" s="5" t="s">
        <v>197</v>
      </c>
      <c r="I21" s="180" t="s">
        <v>197</v>
      </c>
      <c r="J21" s="180" t="s">
        <v>197</v>
      </c>
      <c r="K21" s="180" t="s">
        <v>197</v>
      </c>
      <c r="L21" s="180" t="s">
        <v>197</v>
      </c>
      <c r="M21" s="180" t="s">
        <v>197</v>
      </c>
      <c r="N21" s="5">
        <f>'03.П1.Показатели'!H21</f>
        <v>6.51</v>
      </c>
      <c r="O21" s="180"/>
      <c r="P21" s="180">
        <f>'03.П1.Показатели'!I21</f>
        <v>6.83</v>
      </c>
      <c r="Q21" s="180">
        <f>'03.П1.Показатели'!J21</f>
        <v>6.92</v>
      </c>
      <c r="R21" s="180" t="s">
        <v>353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80" t="str">
        <f>'03.П1.Показатели'!C24</f>
        <v>%</v>
      </c>
      <c r="D24" s="180">
        <f>'03.П1.Показатели'!D24</f>
        <v>0.15</v>
      </c>
      <c r="E24" s="5">
        <f>'03.П1.Показатели'!F24</f>
        <v>100</v>
      </c>
      <c r="F24" s="5">
        <f>'03.П1.Показатели'!G24</f>
        <v>100</v>
      </c>
      <c r="G24" s="5">
        <f>F24</f>
        <v>100</v>
      </c>
      <c r="H24" s="5" t="s">
        <v>197</v>
      </c>
      <c r="I24" s="180" t="s">
        <v>197</v>
      </c>
      <c r="J24" s="180" t="s">
        <v>197</v>
      </c>
      <c r="K24" s="180" t="s">
        <v>197</v>
      </c>
      <c r="L24" s="180" t="s">
        <v>197</v>
      </c>
      <c r="M24" s="180" t="s">
        <v>197</v>
      </c>
      <c r="N24" s="5">
        <f>'03.П1.Показатели'!H24</f>
        <v>100</v>
      </c>
      <c r="O24" s="180"/>
      <c r="P24" s="180">
        <f>'03.П1.Показатели'!I24</f>
        <v>100</v>
      </c>
      <c r="Q24" s="180">
        <f>'03.П1.Показатели'!J24</f>
        <v>100</v>
      </c>
      <c r="R24" s="180" t="s">
        <v>353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8" t="s">
        <v>15</v>
      </c>
      <c r="C27" s="268"/>
      <c r="D27" s="15"/>
      <c r="E27" s="15"/>
      <c r="F27" s="15"/>
      <c r="G27" s="15"/>
      <c r="H27" s="15"/>
      <c r="I27" s="15"/>
      <c r="J27" s="15"/>
      <c r="K27" s="15"/>
      <c r="L27" s="298" t="s">
        <v>167</v>
      </c>
      <c r="M27" s="298"/>
      <c r="N27" s="298"/>
      <c r="O27" s="298"/>
      <c r="P27" s="298"/>
      <c r="Q27" s="298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00"/>
  <sheetViews>
    <sheetView view="pageBreakPreview" zoomScale="85" zoomScaleNormal="100" zoomScaleSheetLayoutView="85" workbookViewId="0">
      <selection activeCell="E234" sqref="E234:F234"/>
    </sheetView>
  </sheetViews>
  <sheetFormatPr defaultColWidth="9.140625" defaultRowHeight="15"/>
  <cols>
    <col min="1" max="1" width="17.140625" style="220" customWidth="1"/>
    <col min="2" max="2" width="59.7109375" style="221" customWidth="1"/>
    <col min="3" max="3" width="6.28515625" style="222" hidden="1" customWidth="1"/>
    <col min="4" max="5" width="5.7109375" style="222" hidden="1" customWidth="1"/>
    <col min="6" max="6" width="12" style="222" customWidth="1"/>
    <col min="7" max="7" width="5.5703125" style="222" hidden="1" customWidth="1"/>
    <col min="8" max="10" width="15.5703125" style="223" customWidth="1"/>
    <col min="11" max="11" width="16" style="223" customWidth="1"/>
    <col min="12" max="13" width="15.5703125" style="223" customWidth="1"/>
    <col min="14" max="15" width="14.28515625" style="223" bestFit="1" customWidth="1"/>
    <col min="16" max="16" width="15.7109375" style="223" bestFit="1" customWidth="1"/>
    <col min="17" max="17" width="5.5703125" style="223" customWidth="1"/>
    <col min="18" max="18" width="15.42578125" style="223" bestFit="1" customWidth="1"/>
    <col min="19" max="19" width="5.85546875" style="223" customWidth="1"/>
    <col min="20" max="20" width="15.42578125" style="223" bestFit="1" customWidth="1"/>
    <col min="21" max="21" width="4.28515625" style="223" customWidth="1"/>
    <col min="22" max="23" width="15.42578125" style="221" bestFit="1" customWidth="1"/>
    <col min="24" max="24" width="19" style="221" customWidth="1"/>
    <col min="25" max="16384" width="9.140625" style="220"/>
  </cols>
  <sheetData>
    <row r="1" spans="1:24" ht="62.25" customHeight="1">
      <c r="I1" s="304" t="s">
        <v>120</v>
      </c>
      <c r="J1" s="304"/>
      <c r="K1" s="304"/>
      <c r="M1" s="224"/>
      <c r="T1" s="309" t="s">
        <v>162</v>
      </c>
      <c r="U1" s="309"/>
      <c r="V1" s="309"/>
      <c r="W1" s="309"/>
      <c r="X1" s="309"/>
    </row>
    <row r="2" spans="1:24" ht="75" customHeight="1">
      <c r="B2" s="307" t="s">
        <v>202</v>
      </c>
      <c r="C2" s="307"/>
      <c r="D2" s="307"/>
      <c r="E2" s="307"/>
      <c r="F2" s="307"/>
      <c r="G2" s="307"/>
      <c r="H2" s="307"/>
      <c r="I2" s="307"/>
      <c r="J2" s="307"/>
      <c r="K2" s="307"/>
      <c r="L2" s="307" t="s">
        <v>193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</row>
    <row r="3" spans="1:24" ht="15" customHeight="1">
      <c r="A3" s="305" t="s">
        <v>168</v>
      </c>
      <c r="B3" s="305" t="s">
        <v>169</v>
      </c>
      <c r="C3" s="308" t="s">
        <v>0</v>
      </c>
      <c r="D3" s="308"/>
      <c r="E3" s="308"/>
      <c r="F3" s="308"/>
      <c r="G3" s="308"/>
      <c r="H3" s="306" t="s">
        <v>94</v>
      </c>
      <c r="I3" s="306"/>
      <c r="J3" s="306"/>
      <c r="K3" s="306"/>
      <c r="L3" s="305" t="s">
        <v>154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163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06"/>
      <c r="I4" s="306"/>
      <c r="J4" s="306"/>
      <c r="K4" s="306"/>
      <c r="L4" s="306" t="s">
        <v>319</v>
      </c>
      <c r="M4" s="306"/>
      <c r="N4" s="305" t="s">
        <v>320</v>
      </c>
      <c r="O4" s="305"/>
      <c r="P4" s="305"/>
      <c r="Q4" s="305"/>
      <c r="R4" s="305"/>
      <c r="S4" s="305"/>
      <c r="T4" s="305"/>
      <c r="U4" s="305"/>
      <c r="V4" s="305" t="s">
        <v>35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06"/>
      <c r="I5" s="306"/>
      <c r="J5" s="306"/>
      <c r="K5" s="306"/>
      <c r="L5" s="306"/>
      <c r="M5" s="306"/>
      <c r="N5" s="310" t="s">
        <v>164</v>
      </c>
      <c r="O5" s="310"/>
      <c r="P5" s="310" t="s">
        <v>165</v>
      </c>
      <c r="Q5" s="310"/>
      <c r="R5" s="310" t="s">
        <v>166</v>
      </c>
      <c r="S5" s="310"/>
      <c r="T5" s="311" t="s">
        <v>159</v>
      </c>
      <c r="U5" s="311"/>
      <c r="V5" s="305"/>
      <c r="W5" s="305"/>
      <c r="X5" s="305"/>
    </row>
    <row r="6" spans="1:24" ht="30">
      <c r="A6" s="305"/>
      <c r="B6" s="305"/>
      <c r="C6" s="225" t="s">
        <v>1</v>
      </c>
      <c r="D6" s="225" t="s">
        <v>206</v>
      </c>
      <c r="E6" s="225" t="s">
        <v>207</v>
      </c>
      <c r="F6" s="225" t="s">
        <v>2</v>
      </c>
      <c r="G6" s="225" t="s">
        <v>3</v>
      </c>
      <c r="H6" s="226">
        <v>2016</v>
      </c>
      <c r="I6" s="226">
        <v>2017</v>
      </c>
      <c r="J6" s="226">
        <v>2018</v>
      </c>
      <c r="K6" s="227" t="s">
        <v>4</v>
      </c>
      <c r="L6" s="227" t="s">
        <v>160</v>
      </c>
      <c r="M6" s="227" t="s">
        <v>161</v>
      </c>
      <c r="N6" s="227" t="s">
        <v>160</v>
      </c>
      <c r="O6" s="227" t="s">
        <v>161</v>
      </c>
      <c r="P6" s="227" t="s">
        <v>160</v>
      </c>
      <c r="Q6" s="227" t="s">
        <v>161</v>
      </c>
      <c r="R6" s="227" t="s">
        <v>160</v>
      </c>
      <c r="S6" s="227" t="s">
        <v>161</v>
      </c>
      <c r="T6" s="227" t="s">
        <v>160</v>
      </c>
      <c r="U6" s="227" t="s">
        <v>161</v>
      </c>
      <c r="V6" s="228" t="s">
        <v>195</v>
      </c>
      <c r="W6" s="228" t="s">
        <v>196</v>
      </c>
      <c r="X6" s="305"/>
    </row>
    <row r="7" spans="1:24" ht="42.75">
      <c r="A7" s="229" t="s">
        <v>53</v>
      </c>
      <c r="B7" s="229" t="s">
        <v>170</v>
      </c>
      <c r="C7" s="230" t="s">
        <v>5</v>
      </c>
      <c r="D7" s="230" t="str">
        <f>C7</f>
        <v>Х</v>
      </c>
      <c r="E7" s="230" t="str">
        <f>D7</f>
        <v>Х</v>
      </c>
      <c r="F7" s="231">
        <v>1200000000</v>
      </c>
      <c r="G7" s="230" t="s">
        <v>136</v>
      </c>
      <c r="H7" s="232">
        <f>H8+H45+H72+H79</f>
        <v>489762971.94</v>
      </c>
      <c r="I7" s="232">
        <f>I8+I45+I72+I79</f>
        <v>255563654</v>
      </c>
      <c r="J7" s="232">
        <f>J8+J45+J72+J79</f>
        <v>255563654</v>
      </c>
      <c r="K7" s="232">
        <f>K8+K45+K72+K79</f>
        <v>1000890279.9400001</v>
      </c>
      <c r="L7" s="232">
        <v>416864972.76999998</v>
      </c>
      <c r="M7" s="232">
        <v>414831668.69</v>
      </c>
      <c r="N7" s="233">
        <f>N8+N45+N72+N79</f>
        <v>78371279.75</v>
      </c>
      <c r="O7" s="233">
        <f>O8+O45+O72+O79</f>
        <v>77786382.109999999</v>
      </c>
      <c r="P7" s="233">
        <f>P8+P45+P72+P79</f>
        <v>198615068.01999998</v>
      </c>
      <c r="Q7" s="233">
        <f>Q8+Q45+Q72+Q79</f>
        <v>0</v>
      </c>
      <c r="R7" s="233">
        <f>R8+R45+R72+R79</f>
        <v>391419723.38</v>
      </c>
      <c r="S7" s="233"/>
      <c r="T7" s="233">
        <f>T8+T45+T72+T79</f>
        <v>495788703</v>
      </c>
      <c r="U7" s="233"/>
      <c r="V7" s="233">
        <f>V8+V45+V72+V79</f>
        <v>250563654</v>
      </c>
      <c r="W7" s="233">
        <f>W8+W45+W72+W79</f>
        <v>250563654</v>
      </c>
      <c r="X7" s="228"/>
    </row>
    <row r="8" spans="1:24" ht="28.5">
      <c r="A8" s="234" t="s">
        <v>6</v>
      </c>
      <c r="B8" s="229" t="s">
        <v>80</v>
      </c>
      <c r="C8" s="230" t="s">
        <v>5</v>
      </c>
      <c r="D8" s="230" t="str">
        <f>C8</f>
        <v>Х</v>
      </c>
      <c r="E8" s="230" t="str">
        <f>D8</f>
        <v>Х</v>
      </c>
      <c r="F8" s="230">
        <v>1210000000</v>
      </c>
      <c r="G8" s="230" t="s">
        <v>136</v>
      </c>
      <c r="H8" s="232">
        <f>'ПР3. 10.ПП1.Дороги.2.Мер.'!H22</f>
        <v>269299064.94</v>
      </c>
      <c r="I8" s="232">
        <f>'ПР3. 10.ПП1.Дороги.2.Мер.'!I22</f>
        <v>88496839</v>
      </c>
      <c r="J8" s="232">
        <f>'ПР3. 10.ПП1.Дороги.2.Мер.'!J22</f>
        <v>88496839</v>
      </c>
      <c r="K8" s="232">
        <f>'ПР3. 10.ПП1.Дороги.2.Мер.'!K22</f>
        <v>446292742.94</v>
      </c>
      <c r="L8" s="232">
        <v>201403294.81</v>
      </c>
      <c r="M8" s="232">
        <v>201307588.09999999</v>
      </c>
      <c r="N8" s="233">
        <f>N9+N12+N15+N18+N21+N24+N27+N30+N33+N36+N39+N42</f>
        <v>34100000</v>
      </c>
      <c r="O8" s="233">
        <f t="shared" ref="O8:W8" si="0">O9+O12+O15+O18+O21+O24+O27+O30+O33+O36+O39+O42</f>
        <v>34100000</v>
      </c>
      <c r="P8" s="233">
        <f t="shared" si="0"/>
        <v>113957605.88</v>
      </c>
      <c r="Q8" s="233"/>
      <c r="R8" s="233">
        <f t="shared" si="0"/>
        <v>229849234.96000001</v>
      </c>
      <c r="S8" s="233"/>
      <c r="T8" s="233">
        <f t="shared" si="0"/>
        <v>275342528</v>
      </c>
      <c r="U8" s="233"/>
      <c r="V8" s="233">
        <f t="shared" si="0"/>
        <v>83496839</v>
      </c>
      <c r="W8" s="233">
        <f t="shared" si="0"/>
        <v>83496839</v>
      </c>
      <c r="X8" s="235"/>
    </row>
    <row r="9" spans="1:24" ht="45">
      <c r="A9" s="305" t="s">
        <v>26</v>
      </c>
      <c r="B9" s="22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6" t="s">
        <v>136</v>
      </c>
      <c r="D9" s="236" t="s">
        <v>136</v>
      </c>
      <c r="E9" s="236" t="s">
        <v>136</v>
      </c>
      <c r="F9" s="236"/>
      <c r="G9" s="236" t="s">
        <v>136</v>
      </c>
      <c r="H9" s="209">
        <f>H11</f>
        <v>83303500</v>
      </c>
      <c r="I9" s="209">
        <f t="shared" ref="I9:K9" si="1">I11</f>
        <v>0</v>
      </c>
      <c r="J9" s="209">
        <f t="shared" si="1"/>
        <v>0</v>
      </c>
      <c r="K9" s="209">
        <f t="shared" si="1"/>
        <v>83303500</v>
      </c>
      <c r="L9" s="209">
        <f>L11</f>
        <v>76564000</v>
      </c>
      <c r="M9" s="209">
        <f>M11</f>
        <v>76564000</v>
      </c>
      <c r="N9" s="209">
        <f t="shared" ref="N9:R9" si="2">N11</f>
        <v>0</v>
      </c>
      <c r="O9" s="209">
        <f t="shared" si="2"/>
        <v>0</v>
      </c>
      <c r="P9" s="209">
        <f t="shared" si="2"/>
        <v>36237555.899999999</v>
      </c>
      <c r="Q9" s="209"/>
      <c r="R9" s="209">
        <f t="shared" si="2"/>
        <v>60363550.810000002</v>
      </c>
      <c r="S9" s="232"/>
      <c r="T9" s="209">
        <f t="shared" ref="T9" si="3">T11</f>
        <v>83303500</v>
      </c>
      <c r="U9" s="232"/>
      <c r="V9" s="209">
        <f t="shared" ref="V9:W9" si="4">V11</f>
        <v>0</v>
      </c>
      <c r="W9" s="209">
        <f t="shared" si="4"/>
        <v>0</v>
      </c>
      <c r="X9" s="302"/>
    </row>
    <row r="10" spans="1:24">
      <c r="A10" s="305"/>
      <c r="B10" s="237" t="s">
        <v>171</v>
      </c>
      <c r="C10" s="238"/>
      <c r="D10" s="239"/>
      <c r="E10" s="239"/>
      <c r="F10" s="239"/>
      <c r="G10" s="239"/>
      <c r="H10" s="240"/>
      <c r="I10" s="240"/>
      <c r="J10" s="240"/>
      <c r="K10" s="240"/>
      <c r="L10" s="240"/>
      <c r="M10" s="240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302"/>
    </row>
    <row r="11" spans="1:24">
      <c r="A11" s="305"/>
      <c r="B11" s="237" t="s">
        <v>57</v>
      </c>
      <c r="C11" s="238" t="str">
        <f>'ПР3. 10.ПП1.Дороги.2.Мер.'!C9</f>
        <v>009</v>
      </c>
      <c r="D11" s="238" t="str">
        <f>'ПР3. 10.ПП1.Дороги.2.Мер.'!D9</f>
        <v>04</v>
      </c>
      <c r="E11" s="238" t="str">
        <f>'ПР3. 10.ПП1.Дороги.2.Мер.'!E9</f>
        <v>09</v>
      </c>
      <c r="F11" s="238" t="str">
        <f>'ПР3. 10.ПП1.Дороги.2.Мер.'!F9</f>
        <v>121007393А</v>
      </c>
      <c r="G11" s="238">
        <f>'ПР3. 10.ПП1.Дороги.2.Мер.'!G9</f>
        <v>244</v>
      </c>
      <c r="H11" s="240">
        <f>'ПР3. 10.ПП1.Дороги.2.Мер.'!H9</f>
        <v>83303500</v>
      </c>
      <c r="I11" s="240">
        <f>'ПР3. 10.ПП1.Дороги.2.Мер.'!I9</f>
        <v>0</v>
      </c>
      <c r="J11" s="240">
        <f>'ПР3. 10.ПП1.Дороги.2.Мер.'!J9</f>
        <v>0</v>
      </c>
      <c r="K11" s="240">
        <f>'ПР3. 10.ПП1.Дороги.2.Мер.'!K9</f>
        <v>83303500</v>
      </c>
      <c r="L11" s="240">
        <v>76564000</v>
      </c>
      <c r="M11" s="240">
        <v>76564000</v>
      </c>
      <c r="N11" s="240">
        <v>0</v>
      </c>
      <c r="O11" s="240">
        <v>0</v>
      </c>
      <c r="P11" s="240">
        <v>36237555.899999999</v>
      </c>
      <c r="Q11" s="240"/>
      <c r="R11" s="240">
        <f>P11+24125994.91</f>
        <v>60363550.810000002</v>
      </c>
      <c r="S11" s="240"/>
      <c r="T11" s="240">
        <f>H11</f>
        <v>83303500</v>
      </c>
      <c r="U11" s="240"/>
      <c r="V11" s="240">
        <f>'ПР3. 10.ПП1.Дороги.2.Мер.'!I9</f>
        <v>0</v>
      </c>
      <c r="W11" s="240">
        <f>'ПР3. 10.ПП1.Дороги.2.Мер.'!J9</f>
        <v>0</v>
      </c>
      <c r="X11" s="302"/>
    </row>
    <row r="12" spans="1:24" ht="74.25" customHeight="1">
      <c r="A12" s="299" t="s">
        <v>27</v>
      </c>
      <c r="B12" s="228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6" t="s">
        <v>136</v>
      </c>
      <c r="D12" s="236" t="s">
        <v>136</v>
      </c>
      <c r="E12" s="236" t="s">
        <v>136</v>
      </c>
      <c r="F12" s="236" t="str">
        <f>'ПР3. 10.ПП1.Дороги.2.Мер.'!F10</f>
        <v>12100S393A</v>
      </c>
      <c r="G12" s="236" t="s">
        <v>136</v>
      </c>
      <c r="H12" s="209">
        <f>H14</f>
        <v>83496839</v>
      </c>
      <c r="I12" s="209">
        <f t="shared" ref="I12:K12" si="5">I14</f>
        <v>83496839</v>
      </c>
      <c r="J12" s="209">
        <f t="shared" si="5"/>
        <v>83496839</v>
      </c>
      <c r="K12" s="209">
        <f t="shared" si="5"/>
        <v>250490517</v>
      </c>
      <c r="L12" s="209">
        <f>L14</f>
        <v>81765039.560000002</v>
      </c>
      <c r="M12" s="209">
        <f t="shared" ref="M12:W12" si="6">M14</f>
        <v>81764169.560000002</v>
      </c>
      <c r="N12" s="209">
        <f t="shared" si="6"/>
        <v>34100000</v>
      </c>
      <c r="O12" s="209">
        <f t="shared" si="6"/>
        <v>34100000</v>
      </c>
      <c r="P12" s="209">
        <f t="shared" si="6"/>
        <v>57346760.980000004</v>
      </c>
      <c r="Q12" s="209"/>
      <c r="R12" s="209">
        <f t="shared" si="6"/>
        <v>71243495.150000006</v>
      </c>
      <c r="S12" s="232"/>
      <c r="T12" s="209">
        <f t="shared" si="6"/>
        <v>83496839</v>
      </c>
      <c r="U12" s="232"/>
      <c r="V12" s="209">
        <f t="shared" si="6"/>
        <v>83496839</v>
      </c>
      <c r="W12" s="209">
        <f t="shared" si="6"/>
        <v>83496839</v>
      </c>
      <c r="X12" s="302"/>
    </row>
    <row r="13" spans="1:24">
      <c r="A13" s="300"/>
      <c r="B13" s="237" t="s">
        <v>171</v>
      </c>
      <c r="C13" s="238"/>
      <c r="D13" s="239"/>
      <c r="E13" s="239"/>
      <c r="F13" s="239"/>
      <c r="G13" s="239"/>
      <c r="H13" s="240"/>
      <c r="I13" s="240"/>
      <c r="J13" s="240"/>
      <c r="K13" s="240"/>
      <c r="L13" s="240"/>
      <c r="M13" s="240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302"/>
    </row>
    <row r="14" spans="1:24">
      <c r="A14" s="301"/>
      <c r="B14" s="237" t="s">
        <v>57</v>
      </c>
      <c r="C14" s="238" t="str">
        <f>'ПР3. 10.ПП1.Дороги.2.Мер.'!C10</f>
        <v>009</v>
      </c>
      <c r="D14" s="238" t="str">
        <f>'ПР3. 10.ПП1.Дороги.2.Мер.'!D10</f>
        <v>04</v>
      </c>
      <c r="E14" s="238" t="str">
        <f>'ПР3. 10.ПП1.Дороги.2.Мер.'!E10</f>
        <v>09</v>
      </c>
      <c r="F14" s="238" t="str">
        <f>'ПР3. 10.ПП1.Дороги.2.Мер.'!F10</f>
        <v>12100S393A</v>
      </c>
      <c r="G14" s="238">
        <f>'ПР3. 10.ПП1.Дороги.2.Мер.'!G10</f>
        <v>244</v>
      </c>
      <c r="H14" s="240">
        <f>'ПР3. 10.ПП1.Дороги.2.Мер.'!H10</f>
        <v>83496839</v>
      </c>
      <c r="I14" s="240">
        <f>'ПР3. 10.ПП1.Дороги.2.Мер.'!I10</f>
        <v>83496839</v>
      </c>
      <c r="J14" s="240">
        <f>'ПР3. 10.ПП1.Дороги.2.Мер.'!J10</f>
        <v>83496839</v>
      </c>
      <c r="K14" s="240">
        <f>'ПР3. 10.ПП1.Дороги.2.Мер.'!K10</f>
        <v>250490517</v>
      </c>
      <c r="L14" s="240">
        <v>81765039.560000002</v>
      </c>
      <c r="M14" s="240">
        <v>81764169.560000002</v>
      </c>
      <c r="N14" s="240">
        <v>34100000</v>
      </c>
      <c r="O14" s="240">
        <v>34100000</v>
      </c>
      <c r="P14" s="240">
        <f>N14+23246760.98</f>
        <v>57346760.980000004</v>
      </c>
      <c r="Q14" s="240"/>
      <c r="R14" s="240">
        <f>P14+13896734.17</f>
        <v>71243495.150000006</v>
      </c>
      <c r="S14" s="240"/>
      <c r="T14" s="240">
        <f>H14</f>
        <v>83496839</v>
      </c>
      <c r="U14" s="240"/>
      <c r="V14" s="240">
        <f>'ПР3. 10.ПП1.Дороги.2.Мер.'!I10</f>
        <v>83496839</v>
      </c>
      <c r="W14" s="240">
        <f>'ПР3. 10.ПП1.Дороги.2.Мер.'!J10</f>
        <v>83496839</v>
      </c>
      <c r="X14" s="302"/>
    </row>
    <row r="15" spans="1:24" ht="45">
      <c r="A15" s="299" t="s">
        <v>28</v>
      </c>
      <c r="B15" s="228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42" t="s">
        <v>136</v>
      </c>
      <c r="D15" s="242" t="s">
        <v>136</v>
      </c>
      <c r="E15" s="242" t="s">
        <v>136</v>
      </c>
      <c r="F15" s="236" t="str">
        <f>'ПР3. 10.ПП1.Дороги.2.Мер.'!F13</f>
        <v>121007393Б</v>
      </c>
      <c r="G15" s="242" t="s">
        <v>136</v>
      </c>
      <c r="H15" s="209">
        <f>H17</f>
        <v>5000000</v>
      </c>
      <c r="I15" s="209">
        <f t="shared" ref="I15:J15" si="7">I17</f>
        <v>0</v>
      </c>
      <c r="J15" s="209">
        <f t="shared" si="7"/>
        <v>0</v>
      </c>
      <c r="K15" s="209">
        <f>K17</f>
        <v>5000000</v>
      </c>
      <c r="L15" s="209">
        <f>L17</f>
        <v>5000000</v>
      </c>
      <c r="M15" s="209">
        <f t="shared" ref="M15" si="8">M17</f>
        <v>4998730.0999999996</v>
      </c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3"/>
    </row>
    <row r="16" spans="1:24">
      <c r="A16" s="300"/>
      <c r="B16" s="237" t="s">
        <v>171</v>
      </c>
      <c r="C16" s="238"/>
      <c r="D16" s="239"/>
      <c r="E16" s="239"/>
      <c r="F16" s="239"/>
      <c r="G16" s="239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3"/>
    </row>
    <row r="17" spans="1:24">
      <c r="A17" s="301"/>
      <c r="B17" s="237" t="s">
        <v>57</v>
      </c>
      <c r="C17" s="238" t="str">
        <f>'ПР3. 10.ПП1.Дороги.2.Мер.'!C11</f>
        <v>009</v>
      </c>
      <c r="D17" s="238" t="str">
        <f>'ПР3. 10.ПП1.Дороги.2.Мер.'!D11</f>
        <v>04</v>
      </c>
      <c r="E17" s="238" t="str">
        <f>'ПР3. 10.ПП1.Дороги.2.Мер.'!E11</f>
        <v>09</v>
      </c>
      <c r="F17" s="238">
        <f>'ПР3. 10.ПП1.Дороги.2.Мер.'!F11</f>
        <v>1210000160</v>
      </c>
      <c r="G17" s="238">
        <f>'ПР3. 10.ПП1.Дороги.2.Мер.'!G11</f>
        <v>244</v>
      </c>
      <c r="H17" s="240">
        <f>'ПР3. 10.ПП1.Дороги.2.Мер.'!H11</f>
        <v>5000000</v>
      </c>
      <c r="I17" s="240">
        <f>'ПР3. 10.ПП1.Дороги.2.Мер.'!I11</f>
        <v>0</v>
      </c>
      <c r="J17" s="240">
        <f>'ПР3. 10.ПП1.Дороги.2.Мер.'!J11</f>
        <v>0</v>
      </c>
      <c r="K17" s="240">
        <f>'ПР3. 10.ПП1.Дороги.2.Мер.'!K11</f>
        <v>5000000</v>
      </c>
      <c r="L17" s="240">
        <v>5000000</v>
      </c>
      <c r="M17" s="240">
        <v>4998730.0999999996</v>
      </c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3"/>
    </row>
    <row r="18" spans="1:24" ht="45">
      <c r="A18" s="299" t="s">
        <v>96</v>
      </c>
      <c r="B18" s="22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42" t="s">
        <v>136</v>
      </c>
      <c r="D18" s="242" t="s">
        <v>136</v>
      </c>
      <c r="E18" s="242" t="s">
        <v>136</v>
      </c>
      <c r="F18" s="236" t="str">
        <f>F20</f>
        <v>121007393Б</v>
      </c>
      <c r="G18" s="242" t="s">
        <v>136</v>
      </c>
      <c r="H18" s="209">
        <f>H20</f>
        <v>13168900</v>
      </c>
      <c r="I18" s="209">
        <f t="shared" ref="I18:J18" si="9">I20</f>
        <v>0</v>
      </c>
      <c r="J18" s="209">
        <f t="shared" si="9"/>
        <v>0</v>
      </c>
      <c r="K18" s="209">
        <f>K20</f>
        <v>13168900</v>
      </c>
      <c r="L18" s="209">
        <f>L20</f>
        <v>10000000</v>
      </c>
      <c r="M18" s="209">
        <f t="shared" ref="M18" si="10">M20</f>
        <v>9950000</v>
      </c>
      <c r="N18" s="209">
        <f>N20</f>
        <v>0</v>
      </c>
      <c r="O18" s="209">
        <f t="shared" ref="O18:W18" si="11">O20</f>
        <v>0</v>
      </c>
      <c r="P18" s="209">
        <f t="shared" si="11"/>
        <v>0</v>
      </c>
      <c r="Q18" s="209"/>
      <c r="R18" s="209">
        <f t="shared" si="11"/>
        <v>13168900</v>
      </c>
      <c r="S18" s="209"/>
      <c r="T18" s="209">
        <f t="shared" si="11"/>
        <v>13168900</v>
      </c>
      <c r="U18" s="209"/>
      <c r="V18" s="209">
        <f t="shared" si="11"/>
        <v>0</v>
      </c>
      <c r="W18" s="209">
        <f t="shared" si="11"/>
        <v>0</v>
      </c>
      <c r="X18" s="243"/>
    </row>
    <row r="19" spans="1:24">
      <c r="A19" s="300"/>
      <c r="B19" s="237" t="s">
        <v>171</v>
      </c>
      <c r="C19" s="238"/>
      <c r="D19" s="239"/>
      <c r="E19" s="239"/>
      <c r="F19" s="239"/>
      <c r="G19" s="239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3"/>
    </row>
    <row r="20" spans="1:24">
      <c r="A20" s="301"/>
      <c r="B20" s="237" t="s">
        <v>57</v>
      </c>
      <c r="C20" s="238" t="str">
        <f>'ПР3. 10.ПП1.Дороги.2.Мер.'!C13</f>
        <v>009</v>
      </c>
      <c r="D20" s="238" t="str">
        <f>'ПР3. 10.ПП1.Дороги.2.Мер.'!D13</f>
        <v>04</v>
      </c>
      <c r="E20" s="238" t="str">
        <f>'ПР3. 10.ПП1.Дороги.2.Мер.'!E13</f>
        <v>09</v>
      </c>
      <c r="F20" s="238" t="str">
        <f>'ПР3. 10.ПП1.Дороги.2.Мер.'!F13</f>
        <v>121007393Б</v>
      </c>
      <c r="G20" s="238">
        <f>'ПР3. 10.ПП1.Дороги.2.Мер.'!G13</f>
        <v>244</v>
      </c>
      <c r="H20" s="240">
        <f>'ПР3. 10.ПП1.Дороги.2.Мер.'!H13</f>
        <v>13168900</v>
      </c>
      <c r="I20" s="240">
        <f>'ПР3. 10.ПП1.Дороги.2.Мер.'!I13</f>
        <v>0</v>
      </c>
      <c r="J20" s="240">
        <f>'ПР3. 10.ПП1.Дороги.2.Мер.'!J13</f>
        <v>0</v>
      </c>
      <c r="K20" s="240">
        <f>'ПР3. 10.ПП1.Дороги.2.Мер.'!K13</f>
        <v>13168900</v>
      </c>
      <c r="L20" s="240">
        <v>10000000</v>
      </c>
      <c r="M20" s="240">
        <v>9950000</v>
      </c>
      <c r="N20" s="240">
        <v>0</v>
      </c>
      <c r="O20" s="240">
        <v>0</v>
      </c>
      <c r="P20" s="240">
        <v>0</v>
      </c>
      <c r="Q20" s="240"/>
      <c r="R20" s="240">
        <f>H20</f>
        <v>13168900</v>
      </c>
      <c r="S20" s="240"/>
      <c r="T20" s="240">
        <f>H20</f>
        <v>13168900</v>
      </c>
      <c r="U20" s="240"/>
      <c r="V20" s="240">
        <f>'ПР3. 10.ПП1.Дороги.2.Мер.'!I13</f>
        <v>0</v>
      </c>
      <c r="W20" s="240">
        <f>'ПР3. 10.ПП1.Дороги.2.Мер.'!J13</f>
        <v>0</v>
      </c>
      <c r="X20" s="243"/>
    </row>
    <row r="21" spans="1:24" ht="45">
      <c r="A21" s="299" t="s">
        <v>113</v>
      </c>
      <c r="B21" s="22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42" t="s">
        <v>136</v>
      </c>
      <c r="D21" s="242" t="s">
        <v>136</v>
      </c>
      <c r="E21" s="242" t="s">
        <v>136</v>
      </c>
      <c r="F21" s="236"/>
      <c r="G21" s="242" t="s">
        <v>136</v>
      </c>
      <c r="H21" s="209">
        <f>H23</f>
        <v>197597.2</v>
      </c>
      <c r="I21" s="209">
        <f t="shared" ref="I21:K21" si="12">I23</f>
        <v>0</v>
      </c>
      <c r="J21" s="209">
        <f t="shared" si="12"/>
        <v>0</v>
      </c>
      <c r="K21" s="209">
        <f t="shared" si="12"/>
        <v>197597.2</v>
      </c>
      <c r="L21" s="209">
        <f>L23</f>
        <v>5000000</v>
      </c>
      <c r="M21" s="209">
        <f t="shared" ref="M21" si="13">M23</f>
        <v>5000000</v>
      </c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302"/>
    </row>
    <row r="22" spans="1:24">
      <c r="A22" s="300"/>
      <c r="B22" s="237" t="s">
        <v>171</v>
      </c>
      <c r="C22" s="238"/>
      <c r="D22" s="239"/>
      <c r="E22" s="239"/>
      <c r="F22" s="239"/>
      <c r="G22" s="239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302"/>
    </row>
    <row r="23" spans="1:24">
      <c r="A23" s="301"/>
      <c r="B23" s="237" t="s">
        <v>57</v>
      </c>
      <c r="C23" s="238" t="str">
        <f>'ПР3. 10.ПП1.Дороги.2.Мер.'!C14</f>
        <v>009</v>
      </c>
      <c r="D23" s="238" t="str">
        <f>'ПР3. 10.ПП1.Дороги.2.Мер.'!D14</f>
        <v>04</v>
      </c>
      <c r="E23" s="238" t="str">
        <f>'ПР3. 10.ПП1.Дороги.2.Мер.'!E14</f>
        <v>09</v>
      </c>
      <c r="F23" s="238" t="str">
        <f>'ПР3. 10.ПП1.Дороги.2.Мер.'!F14</f>
        <v>12100S393Б</v>
      </c>
      <c r="G23" s="238" t="str">
        <f>'ПР3. 10.ПП1.Дороги.2.Мер.'!G14</f>
        <v>244</v>
      </c>
      <c r="H23" s="240">
        <f>'ПР3. 10.ПП1.Дороги.2.Мер.'!H14</f>
        <v>197597.2</v>
      </c>
      <c r="I23" s="240">
        <f>'ПР3. 10.ПП1.Дороги.2.Мер.'!I14</f>
        <v>0</v>
      </c>
      <c r="J23" s="240">
        <f>'ПР3. 10.ПП1.Дороги.2.Мер.'!J14</f>
        <v>0</v>
      </c>
      <c r="K23" s="240">
        <f>'ПР3. 10.ПП1.Дороги.2.Мер.'!K14</f>
        <v>197597.2</v>
      </c>
      <c r="L23" s="240">
        <v>5000000</v>
      </c>
      <c r="M23" s="240">
        <v>5000000</v>
      </c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302"/>
    </row>
    <row r="24" spans="1:24" ht="45">
      <c r="A24" s="299" t="s">
        <v>314</v>
      </c>
      <c r="B24" s="228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24" s="242" t="s">
        <v>136</v>
      </c>
      <c r="D24" s="242" t="s">
        <v>136</v>
      </c>
      <c r="E24" s="242" t="s">
        <v>136</v>
      </c>
      <c r="F24" s="236">
        <f>'ПР3. 10.ПП1.Дороги.2.Мер.'!F15</f>
        <v>1210000130</v>
      </c>
      <c r="G24" s="242" t="s">
        <v>136</v>
      </c>
      <c r="H24" s="209">
        <f>H26</f>
        <v>33904708.939999998</v>
      </c>
      <c r="I24" s="209">
        <f t="shared" ref="I24:K24" si="14">I26</f>
        <v>0</v>
      </c>
      <c r="J24" s="209">
        <f t="shared" si="14"/>
        <v>0</v>
      </c>
      <c r="K24" s="209">
        <f t="shared" si="14"/>
        <v>33904708.939999998</v>
      </c>
      <c r="L24" s="209">
        <f>L26</f>
        <v>0</v>
      </c>
      <c r="M24" s="209">
        <f t="shared" ref="M24" si="15">M26</f>
        <v>0</v>
      </c>
      <c r="N24" s="209">
        <f t="shared" ref="N24:W24" si="16">N26</f>
        <v>0</v>
      </c>
      <c r="O24" s="209">
        <f t="shared" si="16"/>
        <v>0</v>
      </c>
      <c r="P24" s="209">
        <f t="shared" si="16"/>
        <v>20000000</v>
      </c>
      <c r="Q24" s="209">
        <f>Q26</f>
        <v>0</v>
      </c>
      <c r="R24" s="209">
        <f t="shared" si="16"/>
        <v>50000000</v>
      </c>
      <c r="S24" s="209"/>
      <c r="T24" s="209">
        <f t="shared" si="16"/>
        <v>50000000</v>
      </c>
      <c r="U24" s="209"/>
      <c r="V24" s="209">
        <f t="shared" si="16"/>
        <v>0</v>
      </c>
      <c r="W24" s="209">
        <f t="shared" si="16"/>
        <v>0</v>
      </c>
      <c r="X24" s="302"/>
    </row>
    <row r="25" spans="1:24">
      <c r="A25" s="300"/>
      <c r="B25" s="237" t="s">
        <v>171</v>
      </c>
      <c r="C25" s="238"/>
      <c r="D25" s="239"/>
      <c r="E25" s="239"/>
      <c r="F25" s="239"/>
      <c r="G25" s="239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302"/>
    </row>
    <row r="26" spans="1:24">
      <c r="A26" s="301"/>
      <c r="B26" s="237" t="s">
        <v>57</v>
      </c>
      <c r="C26" s="238" t="str">
        <f>'ПР3. 10.ПП1.Дороги.2.Мер.'!C15</f>
        <v>009</v>
      </c>
      <c r="D26" s="238" t="str">
        <f>'ПР3. 10.ПП1.Дороги.2.Мер.'!D15</f>
        <v>04</v>
      </c>
      <c r="E26" s="238" t="str">
        <f>'ПР3. 10.ПП1.Дороги.2.Мер.'!E15</f>
        <v>09</v>
      </c>
      <c r="F26" s="238">
        <f>'ПР3. 10.ПП1.Дороги.2.Мер.'!F15</f>
        <v>1210000130</v>
      </c>
      <c r="G26" s="238">
        <f>'ПР3. 10.ПП1.Дороги.2.Мер.'!G15</f>
        <v>244</v>
      </c>
      <c r="H26" s="240">
        <f>'ПР3. 10.ПП1.Дороги.2.Мер.'!H15</f>
        <v>33904708.939999998</v>
      </c>
      <c r="I26" s="240">
        <f>'ПР3. 10.ПП1.Дороги.2.Мер.'!I15</f>
        <v>0</v>
      </c>
      <c r="J26" s="240">
        <f>'ПР3. 10.ПП1.Дороги.2.Мер.'!J15</f>
        <v>0</v>
      </c>
      <c r="K26" s="240">
        <f>'ПР3. 10.ПП1.Дороги.2.Мер.'!K15</f>
        <v>33904708.939999998</v>
      </c>
      <c r="L26" s="240">
        <v>0</v>
      </c>
      <c r="M26" s="240">
        <v>0</v>
      </c>
      <c r="N26" s="240">
        <v>0</v>
      </c>
      <c r="O26" s="240">
        <v>0</v>
      </c>
      <c r="P26" s="240">
        <v>20000000</v>
      </c>
      <c r="Q26" s="240"/>
      <c r="R26" s="240">
        <v>50000000</v>
      </c>
      <c r="S26" s="240"/>
      <c r="T26" s="240">
        <f>R26</f>
        <v>50000000</v>
      </c>
      <c r="U26" s="240"/>
      <c r="V26" s="240">
        <f>'ПР3. 10.ПП1.Дороги.2.Мер.'!I15</f>
        <v>0</v>
      </c>
      <c r="W26" s="240">
        <f>'ПР3. 10.ПП1.Дороги.2.Мер.'!J15</f>
        <v>0</v>
      </c>
      <c r="X26" s="302"/>
    </row>
    <row r="27" spans="1:24" ht="93" customHeight="1">
      <c r="A27" s="305" t="s">
        <v>315</v>
      </c>
      <c r="B27" s="22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42" t="s">
        <v>136</v>
      </c>
      <c r="D27" s="242" t="s">
        <v>136</v>
      </c>
      <c r="E27" s="242" t="s">
        <v>136</v>
      </c>
      <c r="F27" s="236">
        <f>'ПР3. 10.ПП1.Дороги.2.Мер.'!F15</f>
        <v>1210000130</v>
      </c>
      <c r="G27" s="242" t="s">
        <v>136</v>
      </c>
      <c r="H27" s="209">
        <f>H29</f>
        <v>15000000</v>
      </c>
      <c r="I27" s="209">
        <f t="shared" ref="I27:K27" si="17">I29</f>
        <v>0</v>
      </c>
      <c r="J27" s="209">
        <f t="shared" si="17"/>
        <v>0</v>
      </c>
      <c r="K27" s="209">
        <f t="shared" si="17"/>
        <v>15000000</v>
      </c>
      <c r="L27" s="209">
        <f>L29</f>
        <v>0</v>
      </c>
      <c r="M27" s="209">
        <f t="shared" ref="M27" si="18">M29</f>
        <v>0</v>
      </c>
      <c r="N27" s="209">
        <f>N29</f>
        <v>0</v>
      </c>
      <c r="O27" s="209">
        <f t="shared" ref="O27:R27" si="19">O29</f>
        <v>0</v>
      </c>
      <c r="P27" s="209">
        <f t="shared" si="19"/>
        <v>0</v>
      </c>
      <c r="Q27" s="209"/>
      <c r="R27" s="209">
        <f t="shared" si="19"/>
        <v>15000000</v>
      </c>
      <c r="S27" s="209"/>
      <c r="T27" s="209">
        <f t="shared" ref="T27" si="20">T29</f>
        <v>15000000</v>
      </c>
      <c r="U27" s="209"/>
      <c r="V27" s="209">
        <f t="shared" ref="V27:W27" si="21">V29</f>
        <v>0</v>
      </c>
      <c r="W27" s="209">
        <f t="shared" si="21"/>
        <v>0</v>
      </c>
      <c r="X27" s="302"/>
    </row>
    <row r="28" spans="1:24">
      <c r="A28" s="305"/>
      <c r="B28" s="237" t="s">
        <v>171</v>
      </c>
      <c r="C28" s="238"/>
      <c r="D28" s="239"/>
      <c r="E28" s="239"/>
      <c r="F28" s="239"/>
      <c r="G28" s="239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302"/>
    </row>
    <row r="29" spans="1:24">
      <c r="A29" s="305"/>
      <c r="B29" s="237" t="s">
        <v>57</v>
      </c>
      <c r="C29" s="238" t="str">
        <f>'ПР3. 10.ПП1.Дороги.2.Мер.'!C16</f>
        <v>009</v>
      </c>
      <c r="D29" s="238" t="str">
        <f>'ПР3. 10.ПП1.Дороги.2.Мер.'!D16</f>
        <v>04</v>
      </c>
      <c r="E29" s="238" t="str">
        <f>'ПР3. 10.ПП1.Дороги.2.Мер.'!E16</f>
        <v>09</v>
      </c>
      <c r="F29" s="238">
        <f>'ПР3. 10.ПП1.Дороги.2.Мер.'!F16</f>
        <v>1210073940</v>
      </c>
      <c r="G29" s="238">
        <f>'ПР3. 10.ПП1.Дороги.2.Мер.'!G16</f>
        <v>244</v>
      </c>
      <c r="H29" s="240">
        <f>'ПР3. 10.ПП1.Дороги.2.Мер.'!H16</f>
        <v>15000000</v>
      </c>
      <c r="I29" s="240">
        <f>'ПР3. 10.ПП1.Дороги.2.Мер.'!I16</f>
        <v>0</v>
      </c>
      <c r="J29" s="240">
        <f>'ПР3. 10.ПП1.Дороги.2.Мер.'!J16</f>
        <v>0</v>
      </c>
      <c r="K29" s="240">
        <f>'ПР3. 10.ПП1.Дороги.2.Мер.'!K16</f>
        <v>15000000</v>
      </c>
      <c r="L29" s="240">
        <v>0</v>
      </c>
      <c r="M29" s="240">
        <v>0</v>
      </c>
      <c r="N29" s="240">
        <v>0</v>
      </c>
      <c r="O29" s="240">
        <v>0</v>
      </c>
      <c r="P29" s="240">
        <v>0</v>
      </c>
      <c r="Q29" s="240"/>
      <c r="R29" s="240">
        <f>H29</f>
        <v>15000000</v>
      </c>
      <c r="S29" s="240"/>
      <c r="T29" s="240">
        <f>H29</f>
        <v>15000000</v>
      </c>
      <c r="U29" s="240"/>
      <c r="V29" s="240">
        <f>'ПР3. 10.ПП1.Дороги.2.Мер.'!I16</f>
        <v>0</v>
      </c>
      <c r="W29" s="240">
        <f>'ПР3. 10.ПП1.Дороги.2.Мер.'!J16</f>
        <v>0</v>
      </c>
      <c r="X29" s="302"/>
    </row>
    <row r="30" spans="1:24" ht="105" customHeight="1">
      <c r="A30" s="305" t="s">
        <v>316</v>
      </c>
      <c r="B30" s="22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42" t="s">
        <v>136</v>
      </c>
      <c r="D30" s="242" t="s">
        <v>136</v>
      </c>
      <c r="E30" s="242" t="s">
        <v>136</v>
      </c>
      <c r="F30" s="236" t="str">
        <f>F32</f>
        <v>12100S3940</v>
      </c>
      <c r="G30" s="242" t="s">
        <v>136</v>
      </c>
      <c r="H30" s="209">
        <f>H32</f>
        <v>1975140</v>
      </c>
      <c r="I30" s="209">
        <f t="shared" ref="I30:K30" si="22">I32</f>
        <v>0</v>
      </c>
      <c r="J30" s="209">
        <f t="shared" si="22"/>
        <v>0</v>
      </c>
      <c r="K30" s="209">
        <f t="shared" si="22"/>
        <v>1975140</v>
      </c>
      <c r="L30" s="209">
        <f>L32</f>
        <v>0</v>
      </c>
      <c r="M30" s="209">
        <f t="shared" ref="M30" si="23">M32</f>
        <v>0</v>
      </c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3"/>
    </row>
    <row r="31" spans="1:24" ht="15" customHeight="1">
      <c r="A31" s="305"/>
      <c r="B31" s="237" t="s">
        <v>171</v>
      </c>
      <c r="C31" s="238"/>
      <c r="D31" s="239"/>
      <c r="E31" s="239"/>
      <c r="F31" s="239"/>
      <c r="G31" s="239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3"/>
    </row>
    <row r="32" spans="1:24" ht="15" customHeight="1">
      <c r="A32" s="305"/>
      <c r="B32" s="237" t="s">
        <v>57</v>
      </c>
      <c r="C32" s="238" t="str">
        <f>'ПР3. 10.ПП1.Дороги.2.Мер.'!C17</f>
        <v>009</v>
      </c>
      <c r="D32" s="238" t="str">
        <f>'ПР3. 10.ПП1.Дороги.2.Мер.'!D17</f>
        <v>04</v>
      </c>
      <c r="E32" s="238" t="str">
        <f>'ПР3. 10.ПП1.Дороги.2.Мер.'!E17</f>
        <v>09</v>
      </c>
      <c r="F32" s="238" t="str">
        <f>'ПР3. 10.ПП1.Дороги.2.Мер.'!F17</f>
        <v>12100S3940</v>
      </c>
      <c r="G32" s="238" t="str">
        <f>'ПР3. 10.ПП1.Дороги.2.Мер.'!G17</f>
        <v>244</v>
      </c>
      <c r="H32" s="240">
        <f>'ПР3. 10.ПП1.Дороги.2.Мер.'!H17</f>
        <v>1975140</v>
      </c>
      <c r="I32" s="240">
        <f>'ПР3. 10.ПП1.Дороги.2.Мер.'!I17</f>
        <v>0</v>
      </c>
      <c r="J32" s="240">
        <f>'ПР3. 10.ПП1.Дороги.2.Мер.'!J17</f>
        <v>0</v>
      </c>
      <c r="K32" s="240">
        <f>'ПР3. 10.ПП1.Дороги.2.Мер.'!K17</f>
        <v>1975140</v>
      </c>
      <c r="L32" s="240">
        <v>0</v>
      </c>
      <c r="M32" s="240">
        <v>0</v>
      </c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3"/>
    </row>
    <row r="33" spans="1:24" ht="60">
      <c r="A33" s="305" t="s">
        <v>343</v>
      </c>
      <c r="B33" s="228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42" t="s">
        <v>136</v>
      </c>
      <c r="D33" s="242" t="s">
        <v>136</v>
      </c>
      <c r="E33" s="242" t="s">
        <v>136</v>
      </c>
      <c r="F33" s="236">
        <f>'ПР3. 10.ПП1.Дороги.2.Мер.'!F18</f>
        <v>1210000150</v>
      </c>
      <c r="G33" s="242" t="s">
        <v>136</v>
      </c>
      <c r="H33" s="209">
        <f>H35</f>
        <v>30000000</v>
      </c>
      <c r="I33" s="209">
        <f t="shared" ref="I33:K33" si="24">I35</f>
        <v>0</v>
      </c>
      <c r="J33" s="209">
        <f t="shared" si="24"/>
        <v>0</v>
      </c>
      <c r="K33" s="209">
        <f t="shared" si="24"/>
        <v>30000000</v>
      </c>
      <c r="L33" s="209">
        <f>L35</f>
        <v>0</v>
      </c>
      <c r="M33" s="209">
        <f t="shared" ref="M33" si="25">M35</f>
        <v>0</v>
      </c>
      <c r="N33" s="209">
        <f>N35</f>
        <v>0</v>
      </c>
      <c r="O33" s="209">
        <f t="shared" ref="O33:T33" si="26">O35</f>
        <v>0</v>
      </c>
      <c r="P33" s="209">
        <f t="shared" si="26"/>
        <v>0</v>
      </c>
      <c r="Q33" s="209"/>
      <c r="R33" s="209">
        <f t="shared" si="26"/>
        <v>19700000</v>
      </c>
      <c r="S33" s="209"/>
      <c r="T33" s="209">
        <f t="shared" si="26"/>
        <v>30000000</v>
      </c>
      <c r="U33" s="209"/>
      <c r="V33" s="209">
        <f t="shared" ref="V33:W33" si="27">V35</f>
        <v>0</v>
      </c>
      <c r="W33" s="209">
        <f t="shared" si="27"/>
        <v>0</v>
      </c>
      <c r="X33" s="302"/>
    </row>
    <row r="34" spans="1:24">
      <c r="A34" s="305"/>
      <c r="B34" s="237" t="s">
        <v>171</v>
      </c>
      <c r="C34" s="238"/>
      <c r="D34" s="239"/>
      <c r="E34" s="239"/>
      <c r="F34" s="239"/>
      <c r="G34" s="239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302"/>
    </row>
    <row r="35" spans="1:24">
      <c r="A35" s="305"/>
      <c r="B35" s="237" t="s">
        <v>57</v>
      </c>
      <c r="C35" s="238" t="str">
        <f>'ПР3. 10.ПП1.Дороги.2.Мер.'!C18</f>
        <v>009</v>
      </c>
      <c r="D35" s="238" t="str">
        <f>'ПР3. 10.ПП1.Дороги.2.Мер.'!D18</f>
        <v>04</v>
      </c>
      <c r="E35" s="238" t="str">
        <f>'ПР3. 10.ПП1.Дороги.2.Мер.'!E18</f>
        <v>09</v>
      </c>
      <c r="F35" s="238">
        <f>'ПР3. 10.ПП1.Дороги.2.Мер.'!F18</f>
        <v>1210000150</v>
      </c>
      <c r="G35" s="238">
        <f>'ПР3. 10.ПП1.Дороги.2.Мер.'!G18</f>
        <v>810</v>
      </c>
      <c r="H35" s="240">
        <f>'ПР3. 10.ПП1.Дороги.2.Мер.'!H18</f>
        <v>30000000</v>
      </c>
      <c r="I35" s="240">
        <f>'ПР3. 10.ПП1.Дороги.2.Мер.'!I18</f>
        <v>0</v>
      </c>
      <c r="J35" s="240">
        <f>'ПР3. 10.ПП1.Дороги.2.Мер.'!J18</f>
        <v>0</v>
      </c>
      <c r="K35" s="240">
        <f>'ПР3. 10.ПП1.Дороги.2.Мер.'!K18</f>
        <v>30000000</v>
      </c>
      <c r="L35" s="240">
        <v>0</v>
      </c>
      <c r="M35" s="240">
        <v>0</v>
      </c>
      <c r="N35" s="240">
        <v>0</v>
      </c>
      <c r="O35" s="240">
        <v>0</v>
      </c>
      <c r="P35" s="240">
        <f>N35</f>
        <v>0</v>
      </c>
      <c r="Q35" s="240"/>
      <c r="R35" s="240">
        <v>19700000</v>
      </c>
      <c r="S35" s="240"/>
      <c r="T35" s="240">
        <f>H35</f>
        <v>30000000</v>
      </c>
      <c r="U35" s="240"/>
      <c r="V35" s="240">
        <f>'ПР3. 10.ПП1.Дороги.2.Мер.'!I18</f>
        <v>0</v>
      </c>
      <c r="W35" s="240">
        <f>'ПР3. 10.ПП1.Дороги.2.Мер.'!J18</f>
        <v>0</v>
      </c>
      <c r="X35" s="302"/>
    </row>
    <row r="36" spans="1:24" ht="30">
      <c r="A36" s="305" t="s">
        <v>344</v>
      </c>
      <c r="B36" s="228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42" t="s">
        <v>136</v>
      </c>
      <c r="D36" s="242" t="s">
        <v>136</v>
      </c>
      <c r="E36" s="242" t="s">
        <v>136</v>
      </c>
      <c r="F36" s="236">
        <f>'ПР3. 10.ПП1.Дороги.2.Мер.'!F19</f>
        <v>1210000140</v>
      </c>
      <c r="G36" s="242" t="s">
        <v>136</v>
      </c>
      <c r="H36" s="209">
        <f>H38</f>
        <v>373289</v>
      </c>
      <c r="I36" s="209">
        <f t="shared" ref="I36:K36" si="28">I38</f>
        <v>0</v>
      </c>
      <c r="J36" s="209">
        <f t="shared" si="28"/>
        <v>0</v>
      </c>
      <c r="K36" s="209">
        <f t="shared" si="28"/>
        <v>373289</v>
      </c>
      <c r="L36" s="209">
        <f>L38</f>
        <v>0</v>
      </c>
      <c r="M36" s="209">
        <f t="shared" ref="M36:W36" si="29">M38</f>
        <v>0</v>
      </c>
      <c r="N36" s="209">
        <f t="shared" si="29"/>
        <v>0</v>
      </c>
      <c r="O36" s="209">
        <f t="shared" si="29"/>
        <v>0</v>
      </c>
      <c r="P36" s="209">
        <f>P38</f>
        <v>373289</v>
      </c>
      <c r="Q36" s="209"/>
      <c r="R36" s="209">
        <f>R38</f>
        <v>373289</v>
      </c>
      <c r="S36" s="209"/>
      <c r="T36" s="209">
        <f>T38</f>
        <v>373289</v>
      </c>
      <c r="U36" s="209"/>
      <c r="V36" s="209">
        <f t="shared" si="29"/>
        <v>0</v>
      </c>
      <c r="W36" s="209">
        <f t="shared" si="29"/>
        <v>0</v>
      </c>
      <c r="X36" s="302"/>
    </row>
    <row r="37" spans="1:24">
      <c r="A37" s="305"/>
      <c r="B37" s="237" t="s">
        <v>171</v>
      </c>
      <c r="C37" s="238"/>
      <c r="D37" s="239"/>
      <c r="E37" s="239"/>
      <c r="F37" s="239"/>
      <c r="G37" s="239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09"/>
      <c r="V37" s="209"/>
      <c r="W37" s="209"/>
      <c r="X37" s="302"/>
    </row>
    <row r="38" spans="1:24">
      <c r="A38" s="305"/>
      <c r="B38" s="237" t="s">
        <v>57</v>
      </c>
      <c r="C38" s="238" t="str">
        <f>'ПР3. 10.ПП1.Дороги.2.Мер.'!C19</f>
        <v>009</v>
      </c>
      <c r="D38" s="238" t="str">
        <f>'ПР3. 10.ПП1.Дороги.2.Мер.'!D19</f>
        <v>04</v>
      </c>
      <c r="E38" s="238" t="str">
        <f>'ПР3. 10.ПП1.Дороги.2.Мер.'!E19</f>
        <v>09</v>
      </c>
      <c r="F38" s="238">
        <f>'ПР3. 10.ПП1.Дороги.2.Мер.'!F19</f>
        <v>1210000140</v>
      </c>
      <c r="G38" s="238">
        <f>'ПР3. 10.ПП1.Дороги.2.Мер.'!G19</f>
        <v>243</v>
      </c>
      <c r="H38" s="240">
        <f>'ПР3. 10.ПП1.Дороги.2.Мер.'!H19</f>
        <v>373289</v>
      </c>
      <c r="I38" s="240">
        <f>'ПР3. 10.ПП1.Дороги.2.Мер.'!I19</f>
        <v>0</v>
      </c>
      <c r="J38" s="240">
        <f>'ПР3. 10.ПП1.Дороги.2.Мер.'!J19</f>
        <v>0</v>
      </c>
      <c r="K38" s="240">
        <f>'ПР3. 10.ПП1.Дороги.2.Мер.'!K19</f>
        <v>373289</v>
      </c>
      <c r="L38" s="240">
        <v>0</v>
      </c>
      <c r="M38" s="240">
        <v>0</v>
      </c>
      <c r="N38" s="240">
        <v>0</v>
      </c>
      <c r="O38" s="240">
        <v>0</v>
      </c>
      <c r="P38" s="240">
        <f>H38</f>
        <v>373289</v>
      </c>
      <c r="Q38" s="240"/>
      <c r="R38" s="240">
        <f>P38</f>
        <v>373289</v>
      </c>
      <c r="S38" s="240"/>
      <c r="T38" s="240">
        <f>R38</f>
        <v>373289</v>
      </c>
      <c r="U38" s="240"/>
      <c r="V38" s="240">
        <f>'ПР3. 10.ПП1.Дороги.2.Мер.'!I19</f>
        <v>0</v>
      </c>
      <c r="W38" s="240">
        <f>'ПР3. 10.ПП1.Дороги.2.Мер.'!J19</f>
        <v>0</v>
      </c>
      <c r="X38" s="302"/>
    </row>
    <row r="39" spans="1:24" ht="60">
      <c r="A39" s="299" t="s">
        <v>345</v>
      </c>
      <c r="B39" s="228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42" t="s">
        <v>136</v>
      </c>
      <c r="D39" s="242" t="s">
        <v>136</v>
      </c>
      <c r="E39" s="242" t="s">
        <v>136</v>
      </c>
      <c r="F39" s="236">
        <f>'ПР3. 10.ПП1.Дороги.2.Мер.'!F20</f>
        <v>1210000110</v>
      </c>
      <c r="G39" s="242" t="s">
        <v>136</v>
      </c>
      <c r="H39" s="209">
        <f>H41</f>
        <v>2779090.8</v>
      </c>
      <c r="I39" s="209">
        <f t="shared" ref="I39:J39" si="30">I41</f>
        <v>5000000</v>
      </c>
      <c r="J39" s="209">
        <f t="shared" si="30"/>
        <v>5000000</v>
      </c>
      <c r="K39" s="209">
        <f>K41</f>
        <v>12779090.800000001</v>
      </c>
      <c r="L39" s="209">
        <f>L41</f>
        <v>0</v>
      </c>
      <c r="M39" s="209">
        <f t="shared" ref="M39" si="31">M41</f>
        <v>0</v>
      </c>
      <c r="N39" s="209"/>
      <c r="O39" s="209"/>
      <c r="P39" s="209"/>
      <c r="Q39" s="209"/>
      <c r="R39" s="209"/>
      <c r="S39" s="232"/>
      <c r="T39" s="209"/>
      <c r="U39" s="232"/>
      <c r="V39" s="209"/>
      <c r="W39" s="209"/>
      <c r="X39" s="302"/>
    </row>
    <row r="40" spans="1:24">
      <c r="A40" s="300"/>
      <c r="B40" s="237" t="s">
        <v>171</v>
      </c>
      <c r="C40" s="238"/>
      <c r="D40" s="239"/>
      <c r="E40" s="239"/>
      <c r="F40" s="239"/>
      <c r="G40" s="239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09"/>
      <c r="V40" s="243"/>
      <c r="W40" s="243"/>
      <c r="X40" s="302"/>
    </row>
    <row r="41" spans="1:24">
      <c r="A41" s="301"/>
      <c r="B41" s="237" t="s">
        <v>57</v>
      </c>
      <c r="C41" s="238" t="str">
        <f>'ПР3. 10.ПП1.Дороги.2.Мер.'!C20</f>
        <v>009</v>
      </c>
      <c r="D41" s="238" t="str">
        <f>'ПР3. 10.ПП1.Дороги.2.Мер.'!D20</f>
        <v>04</v>
      </c>
      <c r="E41" s="238" t="str">
        <f>'ПР3. 10.ПП1.Дороги.2.Мер.'!E20</f>
        <v>09</v>
      </c>
      <c r="F41" s="238">
        <f>'ПР3. 10.ПП1.Дороги.2.Мер.'!F20</f>
        <v>1210000110</v>
      </c>
      <c r="G41" s="238">
        <f>'ПР3. 10.ПП1.Дороги.2.Мер.'!G20</f>
        <v>870</v>
      </c>
      <c r="H41" s="240">
        <f>'ПР3. 10.ПП1.Дороги.2.Мер.'!H20</f>
        <v>2779090.8</v>
      </c>
      <c r="I41" s="240">
        <f>'ПР3. 10.ПП1.Дороги.2.Мер.'!I20</f>
        <v>5000000</v>
      </c>
      <c r="J41" s="240">
        <f>'ПР3. 10.ПП1.Дороги.2.Мер.'!J20</f>
        <v>5000000</v>
      </c>
      <c r="K41" s="240">
        <f>'ПР3. 10.ПП1.Дороги.2.Мер.'!K20</f>
        <v>12779090.800000001</v>
      </c>
      <c r="L41" s="240">
        <v>0</v>
      </c>
      <c r="M41" s="240">
        <v>0</v>
      </c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302"/>
    </row>
    <row r="42" spans="1:24" ht="45">
      <c r="A42" s="299" t="s">
        <v>346</v>
      </c>
      <c r="B42" s="22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42" t="s">
        <v>136</v>
      </c>
      <c r="D42" s="242" t="s">
        <v>136</v>
      </c>
      <c r="E42" s="242" t="s">
        <v>136</v>
      </c>
      <c r="F42" s="236"/>
      <c r="G42" s="242" t="s">
        <v>136</v>
      </c>
      <c r="H42" s="209">
        <f>H44</f>
        <v>100000</v>
      </c>
      <c r="I42" s="209">
        <f t="shared" ref="I42:J42" si="32">I44</f>
        <v>0</v>
      </c>
      <c r="J42" s="209">
        <f t="shared" si="32"/>
        <v>0</v>
      </c>
      <c r="K42" s="209">
        <f>K44</f>
        <v>100000</v>
      </c>
      <c r="L42" s="209">
        <f>L44</f>
        <v>0</v>
      </c>
      <c r="M42" s="209">
        <f t="shared" ref="M42" si="33">M44</f>
        <v>0</v>
      </c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3"/>
    </row>
    <row r="43" spans="1:24">
      <c r="A43" s="300"/>
      <c r="B43" s="237" t="s">
        <v>171</v>
      </c>
      <c r="C43" s="238"/>
      <c r="D43" s="239"/>
      <c r="E43" s="239"/>
      <c r="F43" s="239"/>
      <c r="G43" s="239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3"/>
    </row>
    <row r="44" spans="1:24">
      <c r="A44" s="301"/>
      <c r="B44" s="237" t="s">
        <v>57</v>
      </c>
      <c r="C44" s="238" t="str">
        <f>'ПР3. 10.ПП1.Дороги.2.Мер.'!C21</f>
        <v>009</v>
      </c>
      <c r="D44" s="238" t="str">
        <f>'ПР3. 10.ПП1.Дороги.2.Мер.'!D21</f>
        <v>04</v>
      </c>
      <c r="E44" s="238" t="str">
        <f>'ПР3. 10.ПП1.Дороги.2.Мер.'!E21</f>
        <v>09</v>
      </c>
      <c r="F44" s="238" t="str">
        <f>'ПР3. 10.ПП1.Дороги.2.Мер.'!F21</f>
        <v>1210000170</v>
      </c>
      <c r="G44" s="238" t="str">
        <f>'ПР3. 10.ПП1.Дороги.2.Мер.'!G21</f>
        <v>244</v>
      </c>
      <c r="H44" s="240">
        <f>'ПР3. 10.ПП1.Дороги.2.Мер.'!H21</f>
        <v>100000</v>
      </c>
      <c r="I44" s="240">
        <f>'ПР3. 10.ПП1.Дороги.2.Мер.'!I21</f>
        <v>0</v>
      </c>
      <c r="J44" s="240">
        <f>'ПР3. 10.ПП1.Дороги.2.Мер.'!J21</f>
        <v>0</v>
      </c>
      <c r="K44" s="240">
        <f>'ПР3. 10.ПП1.Дороги.2.Мер.'!K21</f>
        <v>100000</v>
      </c>
      <c r="L44" s="240">
        <v>0</v>
      </c>
      <c r="M44" s="240">
        <v>0</v>
      </c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3"/>
    </row>
    <row r="45" spans="1:24" ht="28.5">
      <c r="A45" s="229" t="s">
        <v>7</v>
      </c>
      <c r="B45" s="229" t="s">
        <v>76</v>
      </c>
      <c r="C45" s="230" t="s">
        <v>5</v>
      </c>
      <c r="D45" s="230" t="str">
        <f>C45</f>
        <v>Х</v>
      </c>
      <c r="E45" s="230" t="str">
        <f>D45</f>
        <v>Х</v>
      </c>
      <c r="F45" s="230">
        <v>1220000000</v>
      </c>
      <c r="G45" s="230" t="s">
        <v>136</v>
      </c>
      <c r="H45" s="232">
        <f>'ПР5. 13.ПП2.БДД.2.Мер.'!H20</f>
        <v>1667092</v>
      </c>
      <c r="I45" s="232">
        <f>'ПР5. 13.ПП2.БДД.2.Мер.'!I20</f>
        <v>370000</v>
      </c>
      <c r="J45" s="232">
        <f>'ПР5. 13.ПП2.БДД.2.Мер.'!J20</f>
        <v>370000</v>
      </c>
      <c r="K45" s="232">
        <f>'ПР5. 13.ПП2.БДД.2.Мер.'!K20</f>
        <v>2407092</v>
      </c>
      <c r="L45" s="232">
        <v>5698160</v>
      </c>
      <c r="M45" s="232">
        <v>5600970.0999999996</v>
      </c>
      <c r="N45" s="232">
        <f t="shared" ref="N45:W45" si="34">N46+N49+N52+N55+N58+N61</f>
        <v>320000</v>
      </c>
      <c r="O45" s="232">
        <f t="shared" si="34"/>
        <v>314700</v>
      </c>
      <c r="P45" s="232">
        <f t="shared" si="34"/>
        <v>480000</v>
      </c>
      <c r="Q45" s="232"/>
      <c r="R45" s="232">
        <f t="shared" si="34"/>
        <v>894360</v>
      </c>
      <c r="S45" s="232"/>
      <c r="T45" s="232">
        <f t="shared" si="34"/>
        <v>1649360</v>
      </c>
      <c r="U45" s="232"/>
      <c r="V45" s="232">
        <f t="shared" si="34"/>
        <v>370000</v>
      </c>
      <c r="W45" s="232">
        <f t="shared" si="34"/>
        <v>370000</v>
      </c>
      <c r="X45" s="302"/>
    </row>
    <row r="46" spans="1:24" ht="63" customHeight="1">
      <c r="A46" s="299" t="s">
        <v>29</v>
      </c>
      <c r="B46" s="22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6" s="242" t="s">
        <v>136</v>
      </c>
      <c r="D46" s="242" t="s">
        <v>136</v>
      </c>
      <c r="E46" s="242" t="s">
        <v>136</v>
      </c>
      <c r="F46" s="236"/>
      <c r="G46" s="242" t="s">
        <v>136</v>
      </c>
      <c r="H46" s="209">
        <f>H48</f>
        <v>232800</v>
      </c>
      <c r="I46" s="209">
        <f t="shared" ref="I46:K46" si="35">I48</f>
        <v>0</v>
      </c>
      <c r="J46" s="209">
        <f t="shared" si="35"/>
        <v>0</v>
      </c>
      <c r="K46" s="209">
        <f t="shared" si="35"/>
        <v>232800</v>
      </c>
      <c r="L46" s="209">
        <f>L48</f>
        <v>310000</v>
      </c>
      <c r="M46" s="209">
        <f t="shared" ref="M46:P46" si="36">M48</f>
        <v>310000</v>
      </c>
      <c r="N46" s="209">
        <f t="shared" si="36"/>
        <v>0</v>
      </c>
      <c r="O46" s="209">
        <f t="shared" si="36"/>
        <v>0</v>
      </c>
      <c r="P46" s="209">
        <f t="shared" si="36"/>
        <v>0</v>
      </c>
      <c r="Q46" s="209"/>
      <c r="R46" s="209">
        <f t="shared" ref="R46" si="37">R48</f>
        <v>232800</v>
      </c>
      <c r="S46" s="209"/>
      <c r="T46" s="209">
        <f t="shared" ref="T46" si="38">T48</f>
        <v>232800</v>
      </c>
      <c r="U46" s="209"/>
      <c r="V46" s="209">
        <f t="shared" ref="V46:W46" si="39">V48</f>
        <v>0</v>
      </c>
      <c r="W46" s="209">
        <f t="shared" si="39"/>
        <v>0</v>
      </c>
      <c r="X46" s="302"/>
    </row>
    <row r="47" spans="1:24">
      <c r="A47" s="300"/>
      <c r="B47" s="237" t="s">
        <v>171</v>
      </c>
      <c r="C47" s="238"/>
      <c r="D47" s="239"/>
      <c r="E47" s="239"/>
      <c r="F47" s="239"/>
      <c r="G47" s="239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302"/>
    </row>
    <row r="48" spans="1:24">
      <c r="A48" s="301"/>
      <c r="B48" s="237" t="s">
        <v>57</v>
      </c>
      <c r="C48" s="238" t="str">
        <f>'ПР5. 13.ПП2.БДД.2.Мер.'!C9</f>
        <v>009</v>
      </c>
      <c r="D48" s="238" t="str">
        <f>'ПР5. 13.ПП2.БДД.2.Мер.'!D9</f>
        <v>04</v>
      </c>
      <c r="E48" s="238" t="str">
        <f>'ПР5. 13.ПП2.БДД.2.Мер.'!E9</f>
        <v>09</v>
      </c>
      <c r="F48" s="238" t="str">
        <f>'ПР5. 13.ПП2.БДД.2.Мер.'!F9</f>
        <v>1220074920</v>
      </c>
      <c r="G48" s="238" t="str">
        <f>'ПР5. 13.ПП2.БДД.2.Мер.'!G9</f>
        <v>244</v>
      </c>
      <c r="H48" s="240">
        <f>'ПР5. 13.ПП2.БДД.2.Мер.'!H9</f>
        <v>232800</v>
      </c>
      <c r="I48" s="240">
        <f>'ПР5. 13.ПП2.БДД.2.Мер.'!I9</f>
        <v>0</v>
      </c>
      <c r="J48" s="240">
        <f>'ПР5. 13.ПП2.БДД.2.Мер.'!J9</f>
        <v>0</v>
      </c>
      <c r="K48" s="240">
        <f>'ПР5. 13.ПП2.БДД.2.Мер.'!K9</f>
        <v>232800</v>
      </c>
      <c r="L48" s="240">
        <v>310000</v>
      </c>
      <c r="M48" s="240">
        <v>310000</v>
      </c>
      <c r="N48" s="240">
        <v>0</v>
      </c>
      <c r="O48" s="240">
        <v>0</v>
      </c>
      <c r="P48" s="240">
        <v>0</v>
      </c>
      <c r="Q48" s="240"/>
      <c r="R48" s="240">
        <f>H48</f>
        <v>232800</v>
      </c>
      <c r="S48" s="240"/>
      <c r="T48" s="240">
        <f>H48</f>
        <v>232800</v>
      </c>
      <c r="U48" s="240"/>
      <c r="V48" s="240">
        <f>'ПР5. 13.ПП2.БДД.2.Мер.'!I9</f>
        <v>0</v>
      </c>
      <c r="W48" s="240">
        <f>'ПР5. 13.ПП2.БДД.2.Мер.'!J9</f>
        <v>0</v>
      </c>
      <c r="X48" s="302"/>
    </row>
    <row r="49" spans="1:24" ht="60">
      <c r="A49" s="299" t="s">
        <v>30</v>
      </c>
      <c r="B49" s="22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9" s="242" t="s">
        <v>136</v>
      </c>
      <c r="D49" s="242" t="s">
        <v>136</v>
      </c>
      <c r="E49" s="242" t="s">
        <v>136</v>
      </c>
      <c r="F49" s="236"/>
      <c r="G49" s="242" t="s">
        <v>136</v>
      </c>
      <c r="H49" s="209">
        <f>H51</f>
        <v>46560</v>
      </c>
      <c r="I49" s="209">
        <f t="shared" ref="I49:K49" si="40">I51</f>
        <v>0</v>
      </c>
      <c r="J49" s="209">
        <f t="shared" si="40"/>
        <v>0</v>
      </c>
      <c r="K49" s="209">
        <f t="shared" si="40"/>
        <v>46560</v>
      </c>
      <c r="L49" s="209">
        <f>L51</f>
        <v>62000</v>
      </c>
      <c r="M49" s="209">
        <f t="shared" ref="M49:P49" si="41">M51</f>
        <v>62000</v>
      </c>
      <c r="N49" s="209">
        <f t="shared" si="41"/>
        <v>0</v>
      </c>
      <c r="O49" s="209">
        <f t="shared" si="41"/>
        <v>0</v>
      </c>
      <c r="P49" s="209">
        <f t="shared" si="41"/>
        <v>0</v>
      </c>
      <c r="Q49" s="209"/>
      <c r="R49" s="209">
        <f t="shared" ref="R49" si="42">R51</f>
        <v>46560</v>
      </c>
      <c r="S49" s="209"/>
      <c r="T49" s="209">
        <f t="shared" ref="T49" si="43">T51</f>
        <v>46560</v>
      </c>
      <c r="U49" s="209"/>
      <c r="V49" s="209">
        <f t="shared" ref="V49:W49" si="44">V51</f>
        <v>0</v>
      </c>
      <c r="W49" s="209">
        <f t="shared" si="44"/>
        <v>0</v>
      </c>
      <c r="X49" s="302"/>
    </row>
    <row r="50" spans="1:24">
      <c r="A50" s="300"/>
      <c r="B50" s="237" t="s">
        <v>171</v>
      </c>
      <c r="C50" s="238"/>
      <c r="D50" s="239"/>
      <c r="E50" s="239"/>
      <c r="F50" s="239"/>
      <c r="G50" s="239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302"/>
    </row>
    <row r="51" spans="1:24">
      <c r="A51" s="301"/>
      <c r="B51" s="237" t="s">
        <v>57</v>
      </c>
      <c r="C51" s="238" t="str">
        <f>'ПР5. 13.ПП2.БДД.2.Мер.'!C10</f>
        <v>009</v>
      </c>
      <c r="D51" s="238" t="str">
        <f>'ПР5. 13.ПП2.БДД.2.Мер.'!D10</f>
        <v>04</v>
      </c>
      <c r="E51" s="238" t="str">
        <f>'ПР5. 13.ПП2.БДД.2.Мер.'!E10</f>
        <v>09</v>
      </c>
      <c r="F51" s="238" t="str">
        <f>'ПР5. 13.ПП2.БДД.2.Мер.'!F10</f>
        <v>12200S4920</v>
      </c>
      <c r="G51" s="238" t="str">
        <f>'ПР5. 13.ПП2.БДД.2.Мер.'!G10</f>
        <v>244</v>
      </c>
      <c r="H51" s="240">
        <f>'ПР5. 13.ПП2.БДД.2.Мер.'!H10</f>
        <v>46560</v>
      </c>
      <c r="I51" s="240">
        <f>'ПР5. 13.ПП2.БДД.2.Мер.'!I10</f>
        <v>0</v>
      </c>
      <c r="J51" s="240">
        <f>'ПР5. 13.ПП2.БДД.2.Мер.'!J10</f>
        <v>0</v>
      </c>
      <c r="K51" s="240">
        <f>'ПР5. 13.ПП2.БДД.2.Мер.'!K10</f>
        <v>46560</v>
      </c>
      <c r="L51" s="240">
        <v>62000</v>
      </c>
      <c r="M51" s="240">
        <v>62000</v>
      </c>
      <c r="N51" s="240">
        <v>0</v>
      </c>
      <c r="O51" s="240">
        <v>0</v>
      </c>
      <c r="P51" s="240">
        <v>0</v>
      </c>
      <c r="Q51" s="240"/>
      <c r="R51" s="240">
        <f>H51</f>
        <v>46560</v>
      </c>
      <c r="S51" s="240"/>
      <c r="T51" s="240">
        <f>H51</f>
        <v>46560</v>
      </c>
      <c r="U51" s="240"/>
      <c r="V51" s="240">
        <f>'ПР5. 13.ПП2.БДД.2.Мер.'!I10</f>
        <v>0</v>
      </c>
      <c r="W51" s="240">
        <f>'ПР5. 13.ПП2.БДД.2.Мер.'!J10</f>
        <v>0</v>
      </c>
      <c r="X51" s="302"/>
    </row>
    <row r="52" spans="1:24" ht="45">
      <c r="A52" s="299" t="s">
        <v>31</v>
      </c>
      <c r="B52" s="228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2" s="242" t="s">
        <v>136</v>
      </c>
      <c r="D52" s="242" t="s">
        <v>136</v>
      </c>
      <c r="E52" s="242" t="s">
        <v>136</v>
      </c>
      <c r="F52" s="236" t="str">
        <f>'ПР5. 13.ПП2.БДД.2.Мер.'!F11</f>
        <v>1220000010</v>
      </c>
      <c r="G52" s="242" t="s">
        <v>136</v>
      </c>
      <c r="H52" s="209">
        <f>H54</f>
        <v>200000</v>
      </c>
      <c r="I52" s="209">
        <f t="shared" ref="I52:K52" si="45">I54</f>
        <v>200000</v>
      </c>
      <c r="J52" s="209">
        <f t="shared" si="45"/>
        <v>200000</v>
      </c>
      <c r="K52" s="209">
        <f t="shared" si="45"/>
        <v>600000</v>
      </c>
      <c r="L52" s="209">
        <f>L54</f>
        <v>100000</v>
      </c>
      <c r="M52" s="209">
        <f t="shared" ref="M52:W52" si="46">M54</f>
        <v>4080</v>
      </c>
      <c r="N52" s="209">
        <f t="shared" si="46"/>
        <v>20000</v>
      </c>
      <c r="O52" s="209">
        <f t="shared" si="46"/>
        <v>14700</v>
      </c>
      <c r="P52" s="209">
        <f t="shared" si="46"/>
        <v>90000</v>
      </c>
      <c r="Q52" s="209"/>
      <c r="R52" s="209">
        <f t="shared" si="46"/>
        <v>145000</v>
      </c>
      <c r="S52" s="209"/>
      <c r="T52" s="209">
        <f t="shared" si="46"/>
        <v>200000</v>
      </c>
      <c r="U52" s="209"/>
      <c r="V52" s="209">
        <f t="shared" si="46"/>
        <v>200000</v>
      </c>
      <c r="W52" s="209">
        <f t="shared" si="46"/>
        <v>200000</v>
      </c>
      <c r="X52" s="302"/>
    </row>
    <row r="53" spans="1:24">
      <c r="A53" s="300"/>
      <c r="B53" s="237" t="s">
        <v>171</v>
      </c>
      <c r="C53" s="238"/>
      <c r="D53" s="239"/>
      <c r="E53" s="239"/>
      <c r="F53" s="239"/>
      <c r="G53" s="239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302"/>
    </row>
    <row r="54" spans="1:24">
      <c r="A54" s="301"/>
      <c r="B54" s="237" t="s">
        <v>57</v>
      </c>
      <c r="C54" s="238" t="str">
        <f>'ПР5. 13.ПП2.БДД.2.Мер.'!C11</f>
        <v>009</v>
      </c>
      <c r="D54" s="238" t="str">
        <f>'ПР5. 13.ПП2.БДД.2.Мер.'!D11</f>
        <v>05</v>
      </c>
      <c r="E54" s="238" t="str">
        <f>'ПР5. 13.ПП2.БДД.2.Мер.'!E11</f>
        <v>03</v>
      </c>
      <c r="F54" s="238" t="str">
        <f>'ПР5. 13.ПП2.БДД.2.Мер.'!F11</f>
        <v>1220000010</v>
      </c>
      <c r="G54" s="238" t="str">
        <f>'ПР5. 13.ПП2.БДД.2.Мер.'!G11</f>
        <v>244</v>
      </c>
      <c r="H54" s="240">
        <f>'ПР5. 13.ПП2.БДД.2.Мер.'!H11</f>
        <v>200000</v>
      </c>
      <c r="I54" s="240">
        <f>'ПР5. 13.ПП2.БДД.2.Мер.'!I11</f>
        <v>200000</v>
      </c>
      <c r="J54" s="240">
        <f>'ПР5. 13.ПП2.БДД.2.Мер.'!J11</f>
        <v>200000</v>
      </c>
      <c r="K54" s="240">
        <f>'ПР5. 13.ПП2.БДД.2.Мер.'!K11</f>
        <v>600000</v>
      </c>
      <c r="L54" s="240">
        <v>100000</v>
      </c>
      <c r="M54" s="240">
        <v>4080</v>
      </c>
      <c r="N54" s="240">
        <v>20000</v>
      </c>
      <c r="O54" s="240">
        <v>14700</v>
      </c>
      <c r="P54" s="240">
        <f>N54+70000</f>
        <v>90000</v>
      </c>
      <c r="Q54" s="240"/>
      <c r="R54" s="240">
        <f>P54+55000</f>
        <v>145000</v>
      </c>
      <c r="S54" s="240"/>
      <c r="T54" s="240">
        <f>H54</f>
        <v>200000</v>
      </c>
      <c r="U54" s="240"/>
      <c r="V54" s="240">
        <f>I54</f>
        <v>200000</v>
      </c>
      <c r="W54" s="240">
        <f>J54</f>
        <v>200000</v>
      </c>
      <c r="X54" s="302"/>
    </row>
    <row r="55" spans="1:24" ht="30">
      <c r="A55" s="305" t="s">
        <v>317</v>
      </c>
      <c r="B55" s="228" t="str">
        <f>'ПР5. 13.ПП2.БДД.2.Мер.'!A13</f>
        <v>Проведение конкурсов по тематике "Безопасность дорожного движения в ЗАТО Железногорск"</v>
      </c>
      <c r="C55" s="242" t="s">
        <v>136</v>
      </c>
      <c r="D55" s="242" t="s">
        <v>136</v>
      </c>
      <c r="E55" s="242" t="s">
        <v>136</v>
      </c>
      <c r="F55" s="236" t="str">
        <f>'ПР5. 13.ПП2.БДД.2.Мер.'!F13</f>
        <v>1220000020</v>
      </c>
      <c r="G55" s="242" t="s">
        <v>136</v>
      </c>
      <c r="H55" s="209">
        <f>H57</f>
        <v>80000</v>
      </c>
      <c r="I55" s="209">
        <f t="shared" ref="I55:K55" si="47">I57</f>
        <v>80000</v>
      </c>
      <c r="J55" s="209">
        <f t="shared" si="47"/>
        <v>80000</v>
      </c>
      <c r="K55" s="209">
        <f t="shared" si="47"/>
        <v>240000</v>
      </c>
      <c r="L55" s="209">
        <f t="shared" ref="L55:W55" si="48">L57</f>
        <v>80000</v>
      </c>
      <c r="M55" s="209">
        <f t="shared" si="48"/>
        <v>80000</v>
      </c>
      <c r="N55" s="209">
        <f t="shared" si="48"/>
        <v>0</v>
      </c>
      <c r="O55" s="209">
        <f t="shared" si="48"/>
        <v>0</v>
      </c>
      <c r="P55" s="209">
        <f t="shared" si="48"/>
        <v>0</v>
      </c>
      <c r="Q55" s="209"/>
      <c r="R55" s="209">
        <f t="shared" si="48"/>
        <v>80000</v>
      </c>
      <c r="S55" s="209"/>
      <c r="T55" s="209">
        <f t="shared" si="48"/>
        <v>80000</v>
      </c>
      <c r="U55" s="209"/>
      <c r="V55" s="209">
        <f t="shared" si="48"/>
        <v>80000</v>
      </c>
      <c r="W55" s="209">
        <f t="shared" si="48"/>
        <v>80000</v>
      </c>
      <c r="X55" s="302"/>
    </row>
    <row r="56" spans="1:24">
      <c r="A56" s="305"/>
      <c r="B56" s="237" t="s">
        <v>171</v>
      </c>
      <c r="C56" s="238"/>
      <c r="D56" s="239"/>
      <c r="E56" s="239"/>
      <c r="F56" s="239"/>
      <c r="G56" s="239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4"/>
      <c r="W56" s="244"/>
      <c r="X56" s="302"/>
    </row>
    <row r="57" spans="1:24">
      <c r="A57" s="305"/>
      <c r="B57" s="237" t="s">
        <v>57</v>
      </c>
      <c r="C57" s="238" t="str">
        <f>'ПР5. 13.ПП2.БДД.2.Мер.'!C13</f>
        <v>009</v>
      </c>
      <c r="D57" s="238" t="str">
        <f>'ПР5. 13.ПП2.БДД.2.Мер.'!D13</f>
        <v>01</v>
      </c>
      <c r="E57" s="238" t="str">
        <f>'ПР5. 13.ПП2.БДД.2.Мер.'!E13</f>
        <v>13</v>
      </c>
      <c r="F57" s="238" t="str">
        <f>'ПР5. 13.ПП2.БДД.2.Мер.'!F13</f>
        <v>1220000020</v>
      </c>
      <c r="G57" s="238" t="str">
        <f>'ПР5. 13.ПП2.БДД.2.Мер.'!G13</f>
        <v>244</v>
      </c>
      <c r="H57" s="240">
        <f>'ПР5. 13.ПП2.БДД.2.Мер.'!H13</f>
        <v>80000</v>
      </c>
      <c r="I57" s="240">
        <f>'ПР5. 13.ПП2.БДД.2.Мер.'!I13</f>
        <v>80000</v>
      </c>
      <c r="J57" s="240">
        <f>'ПР5. 13.ПП2.БДД.2.Мер.'!J13</f>
        <v>80000</v>
      </c>
      <c r="K57" s="240">
        <f>'ПР5. 13.ПП2.БДД.2.Мер.'!K13</f>
        <v>240000</v>
      </c>
      <c r="L57" s="240">
        <v>80000</v>
      </c>
      <c r="M57" s="240">
        <v>80000</v>
      </c>
      <c r="N57" s="240">
        <v>0</v>
      </c>
      <c r="O57" s="240">
        <v>0</v>
      </c>
      <c r="P57" s="240">
        <v>0</v>
      </c>
      <c r="Q57" s="240"/>
      <c r="R57" s="240">
        <f>H57</f>
        <v>80000</v>
      </c>
      <c r="S57" s="240"/>
      <c r="T57" s="240">
        <f>R57</f>
        <v>80000</v>
      </c>
      <c r="U57" s="240"/>
      <c r="V57" s="240">
        <f>'ПР5. 13.ПП2.БДД.2.Мер.'!I13</f>
        <v>80000</v>
      </c>
      <c r="W57" s="240">
        <f>'ПР5. 13.ПП2.БДД.2.Мер.'!J13</f>
        <v>80000</v>
      </c>
      <c r="X57" s="302"/>
    </row>
    <row r="58" spans="1:24" ht="30">
      <c r="A58" s="305" t="s">
        <v>328</v>
      </c>
      <c r="B58" s="228" t="str">
        <f>'ПР5. 13.ПП2.БДД.2.Мер.'!A14</f>
        <v>Организация социальной рекламы и печатной продукции по безопасности дорожного движения</v>
      </c>
      <c r="C58" s="242" t="s">
        <v>136</v>
      </c>
      <c r="D58" s="242" t="s">
        <v>136</v>
      </c>
      <c r="E58" s="242" t="s">
        <v>136</v>
      </c>
      <c r="F58" s="236" t="str">
        <f>'ПР5. 13.ПП2.БДД.2.Мер.'!F14</f>
        <v>1220000030</v>
      </c>
      <c r="G58" s="242" t="s">
        <v>136</v>
      </c>
      <c r="H58" s="209">
        <f>H60</f>
        <v>90000</v>
      </c>
      <c r="I58" s="209">
        <f t="shared" ref="I58:M58" si="49">I60</f>
        <v>90000</v>
      </c>
      <c r="J58" s="209">
        <f t="shared" si="49"/>
        <v>90000</v>
      </c>
      <c r="K58" s="209">
        <f t="shared" si="49"/>
        <v>270000</v>
      </c>
      <c r="L58" s="209">
        <f t="shared" si="49"/>
        <v>90000</v>
      </c>
      <c r="M58" s="209">
        <f t="shared" si="49"/>
        <v>90000</v>
      </c>
      <c r="N58" s="209">
        <f t="shared" ref="N58" si="50">N60</f>
        <v>0</v>
      </c>
      <c r="O58" s="209">
        <f t="shared" ref="O58:W58" si="51">O60</f>
        <v>0</v>
      </c>
      <c r="P58" s="209">
        <f t="shared" si="51"/>
        <v>90000</v>
      </c>
      <c r="Q58" s="209"/>
      <c r="R58" s="209">
        <f t="shared" si="51"/>
        <v>90000</v>
      </c>
      <c r="S58" s="209"/>
      <c r="T58" s="209">
        <f t="shared" si="51"/>
        <v>90000</v>
      </c>
      <c r="U58" s="209"/>
      <c r="V58" s="209">
        <f t="shared" si="51"/>
        <v>90000</v>
      </c>
      <c r="W58" s="209">
        <f t="shared" si="51"/>
        <v>90000</v>
      </c>
      <c r="X58" s="302"/>
    </row>
    <row r="59" spans="1:24">
      <c r="A59" s="305"/>
      <c r="B59" s="237" t="s">
        <v>171</v>
      </c>
      <c r="C59" s="238"/>
      <c r="D59" s="239"/>
      <c r="E59" s="239"/>
      <c r="F59" s="239"/>
      <c r="G59" s="239"/>
      <c r="H59" s="240"/>
      <c r="I59" s="240"/>
      <c r="J59" s="240"/>
      <c r="K59" s="240"/>
      <c r="L59" s="240"/>
      <c r="M59" s="240"/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302"/>
    </row>
    <row r="60" spans="1:24">
      <c r="A60" s="305"/>
      <c r="B60" s="237" t="s">
        <v>57</v>
      </c>
      <c r="C60" s="238" t="str">
        <f>'ПР5. 13.ПП2.БДД.2.Мер.'!C14</f>
        <v>009</v>
      </c>
      <c r="D60" s="238" t="str">
        <f>'ПР5. 13.ПП2.БДД.2.Мер.'!D14</f>
        <v>01</v>
      </c>
      <c r="E60" s="238" t="str">
        <f>'ПР5. 13.ПП2.БДД.2.Мер.'!E14</f>
        <v>13</v>
      </c>
      <c r="F60" s="238" t="str">
        <f>'ПР5. 13.ПП2.БДД.2.Мер.'!F14</f>
        <v>1220000030</v>
      </c>
      <c r="G60" s="238" t="str">
        <f>'ПР5. 13.ПП2.БДД.2.Мер.'!G14</f>
        <v>244</v>
      </c>
      <c r="H60" s="240">
        <f>'ПР5. 13.ПП2.БДД.2.Мер.'!H14</f>
        <v>90000</v>
      </c>
      <c r="I60" s="240">
        <f>'ПР5. 13.ПП2.БДД.2.Мер.'!I14</f>
        <v>90000</v>
      </c>
      <c r="J60" s="240">
        <f>'ПР5. 13.ПП2.БДД.2.Мер.'!J14</f>
        <v>90000</v>
      </c>
      <c r="K60" s="240">
        <f>'ПР5. 13.ПП2.БДД.2.Мер.'!K14</f>
        <v>270000</v>
      </c>
      <c r="L60" s="240">
        <v>90000</v>
      </c>
      <c r="M60" s="240">
        <v>90000</v>
      </c>
      <c r="N60" s="240">
        <v>0</v>
      </c>
      <c r="O60" s="240">
        <v>0</v>
      </c>
      <c r="P60" s="240">
        <v>90000</v>
      </c>
      <c r="Q60" s="240"/>
      <c r="R60" s="240">
        <f>H60</f>
        <v>90000</v>
      </c>
      <c r="S60" s="240"/>
      <c r="T60" s="240">
        <f>H60</f>
        <v>90000</v>
      </c>
      <c r="U60" s="240"/>
      <c r="V60" s="240">
        <f>'ПР5. 13.ПП2.БДД.2.Мер.'!I14</f>
        <v>90000</v>
      </c>
      <c r="W60" s="240">
        <f>'ПР5. 13.ПП2.БДД.2.Мер.'!J14</f>
        <v>90000</v>
      </c>
      <c r="X60" s="302"/>
    </row>
    <row r="61" spans="1:24">
      <c r="A61" s="305" t="s">
        <v>347</v>
      </c>
      <c r="B61" s="228" t="str">
        <f>'ПР5. 13.ПП2.БДД.2.Мер.'!A15</f>
        <v>Уплата административных штрафов и иных платежей</v>
      </c>
      <c r="C61" s="242" t="s">
        <v>136</v>
      </c>
      <c r="D61" s="242" t="s">
        <v>136</v>
      </c>
      <c r="E61" s="242" t="s">
        <v>136</v>
      </c>
      <c r="F61" s="236"/>
      <c r="G61" s="242" t="s">
        <v>136</v>
      </c>
      <c r="H61" s="209">
        <f>H63</f>
        <v>1000000</v>
      </c>
      <c r="I61" s="209">
        <f t="shared" ref="I61:K61" si="52">I63</f>
        <v>0</v>
      </c>
      <c r="J61" s="209">
        <f t="shared" si="52"/>
        <v>0</v>
      </c>
      <c r="K61" s="209">
        <f t="shared" si="52"/>
        <v>1000000</v>
      </c>
      <c r="L61" s="209">
        <f>L63</f>
        <v>0</v>
      </c>
      <c r="M61" s="209">
        <f t="shared" ref="M61:R61" si="53">M63</f>
        <v>0</v>
      </c>
      <c r="N61" s="209">
        <f t="shared" si="53"/>
        <v>300000</v>
      </c>
      <c r="O61" s="209">
        <f t="shared" si="53"/>
        <v>300000</v>
      </c>
      <c r="P61" s="209">
        <f t="shared" si="53"/>
        <v>300000</v>
      </c>
      <c r="Q61" s="209"/>
      <c r="R61" s="209">
        <f t="shared" si="53"/>
        <v>300000</v>
      </c>
      <c r="S61" s="209"/>
      <c r="T61" s="209">
        <f t="shared" ref="T61" si="54">T63</f>
        <v>1000000</v>
      </c>
      <c r="U61" s="209"/>
      <c r="V61" s="209">
        <f t="shared" ref="V61:W61" si="55">V63</f>
        <v>0</v>
      </c>
      <c r="W61" s="209">
        <f t="shared" si="55"/>
        <v>0</v>
      </c>
      <c r="X61" s="302"/>
    </row>
    <row r="62" spans="1:24">
      <c r="A62" s="305"/>
      <c r="B62" s="237" t="s">
        <v>171</v>
      </c>
      <c r="C62" s="238"/>
      <c r="D62" s="239"/>
      <c r="E62" s="239"/>
      <c r="F62" s="239"/>
      <c r="G62" s="239"/>
      <c r="H62" s="240"/>
      <c r="I62" s="240"/>
      <c r="J62" s="240"/>
      <c r="K62" s="240"/>
      <c r="L62" s="240"/>
      <c r="M62" s="240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302"/>
    </row>
    <row r="63" spans="1:24">
      <c r="A63" s="305"/>
      <c r="B63" s="237" t="s">
        <v>57</v>
      </c>
      <c r="C63" s="238" t="str">
        <f>'ПР5. 13.ПП2.БДД.2.Мер.'!C15</f>
        <v>009</v>
      </c>
      <c r="D63" s="238" t="str">
        <f>'ПР5. 13.ПП2.БДД.2.Мер.'!D15</f>
        <v>01</v>
      </c>
      <c r="E63" s="238" t="str">
        <f>'ПР5. 13.ПП2.БДД.2.Мер.'!E15</f>
        <v>13</v>
      </c>
      <c r="F63" s="238" t="str">
        <f>'ПР5. 13.ПП2.БДД.2.Мер.'!F15</f>
        <v>1220000040</v>
      </c>
      <c r="G63" s="238" t="str">
        <f>'ПР5. 13.ПП2.БДД.2.Мер.'!G15</f>
        <v>853</v>
      </c>
      <c r="H63" s="240">
        <f>'ПР5. 13.ПП2.БДД.2.Мер.'!H15</f>
        <v>1000000</v>
      </c>
      <c r="I63" s="240">
        <f>'ПР5. 13.ПП2.БДД.2.Мер.'!I15</f>
        <v>0</v>
      </c>
      <c r="J63" s="240">
        <f>'ПР5. 13.ПП2.БДД.2.Мер.'!J15</f>
        <v>0</v>
      </c>
      <c r="K63" s="240">
        <f>'ПР5. 13.ПП2.БДД.2.Мер.'!K15</f>
        <v>1000000</v>
      </c>
      <c r="L63" s="240">
        <v>0</v>
      </c>
      <c r="M63" s="240">
        <v>0</v>
      </c>
      <c r="N63" s="240">
        <v>300000</v>
      </c>
      <c r="O63" s="240">
        <v>300000</v>
      </c>
      <c r="P63" s="240">
        <v>300000</v>
      </c>
      <c r="Q63" s="240"/>
      <c r="R63" s="240">
        <v>300000</v>
      </c>
      <c r="S63" s="240"/>
      <c r="T63" s="240">
        <f>H63</f>
        <v>1000000</v>
      </c>
      <c r="U63" s="240"/>
      <c r="V63" s="240">
        <f>'ПР5. 13.ПП2.БДД.2.Мер.'!I15</f>
        <v>0</v>
      </c>
      <c r="W63" s="240">
        <f>'ПР5. 13.ПП2.БДД.2.Мер.'!J15</f>
        <v>0</v>
      </c>
      <c r="X63" s="302"/>
    </row>
    <row r="64" spans="1:24" ht="30">
      <c r="A64" s="299" t="s">
        <v>361</v>
      </c>
      <c r="B64" s="228" t="s">
        <v>354</v>
      </c>
      <c r="C64" s="242" t="s">
        <v>136</v>
      </c>
      <c r="D64" s="242" t="s">
        <v>136</v>
      </c>
      <c r="E64" s="242" t="s">
        <v>136</v>
      </c>
      <c r="F64" s="236"/>
      <c r="G64" s="242" t="s">
        <v>136</v>
      </c>
      <c r="H64" s="209">
        <f>H66+H67</f>
        <v>16120</v>
      </c>
      <c r="I64" s="209">
        <f t="shared" ref="I64:K64" si="56">I66+I67</f>
        <v>0</v>
      </c>
      <c r="J64" s="209">
        <f t="shared" si="56"/>
        <v>0</v>
      </c>
      <c r="K64" s="209">
        <f t="shared" si="56"/>
        <v>16120</v>
      </c>
      <c r="L64" s="209">
        <f>L66+L67</f>
        <v>0</v>
      </c>
      <c r="M64" s="209">
        <f t="shared" ref="M64:W64" si="57">M66+M67</f>
        <v>0</v>
      </c>
      <c r="N64" s="209">
        <f t="shared" si="57"/>
        <v>0</v>
      </c>
      <c r="O64" s="209">
        <f t="shared" si="57"/>
        <v>0</v>
      </c>
      <c r="P64" s="209">
        <f t="shared" si="57"/>
        <v>0</v>
      </c>
      <c r="Q64" s="209"/>
      <c r="R64" s="209">
        <f t="shared" si="57"/>
        <v>0</v>
      </c>
      <c r="S64" s="209">
        <f t="shared" si="57"/>
        <v>0</v>
      </c>
      <c r="T64" s="209">
        <f t="shared" si="57"/>
        <v>16120</v>
      </c>
      <c r="U64" s="209">
        <f t="shared" si="57"/>
        <v>0</v>
      </c>
      <c r="V64" s="209">
        <f t="shared" si="57"/>
        <v>0</v>
      </c>
      <c r="W64" s="209">
        <f t="shared" si="57"/>
        <v>0</v>
      </c>
      <c r="X64" s="312"/>
    </row>
    <row r="65" spans="1:24">
      <c r="A65" s="300"/>
      <c r="B65" s="237" t="s">
        <v>171</v>
      </c>
      <c r="C65" s="238"/>
      <c r="D65" s="239"/>
      <c r="E65" s="239"/>
      <c r="F65" s="239"/>
      <c r="G65" s="239"/>
      <c r="H65" s="240"/>
      <c r="I65" s="240"/>
      <c r="J65" s="240"/>
      <c r="K65" s="240"/>
      <c r="L65" s="240"/>
      <c r="M65" s="240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313"/>
    </row>
    <row r="66" spans="1:24">
      <c r="A66" s="300"/>
      <c r="B66" s="237" t="str">
        <f>'ПР5. 13.ПП2.БДД.2.Мер.'!B16</f>
        <v>МКУ "Управление образования"</v>
      </c>
      <c r="C66" s="238">
        <f>'ПР5. 13.ПП2.БДД.2.Мер.'!C20</f>
        <v>0</v>
      </c>
      <c r="D66" s="238">
        <f>'ПР5. 13.ПП2.БДД.2.Мер.'!D20</f>
        <v>0</v>
      </c>
      <c r="E66" s="238">
        <f>'ПР5. 13.ПП2.БДД.2.Мер.'!E20</f>
        <v>0</v>
      </c>
      <c r="F66" s="238" t="str">
        <f>'ПР5. 13.ПП2.БДД.2.Мер.'!F16</f>
        <v>1220073980</v>
      </c>
      <c r="G66" s="238">
        <f>'ПР5. 13.ПП2.БДД.2.Мер.'!G20</f>
        <v>0</v>
      </c>
      <c r="H66" s="240">
        <f>'ПР5. 13.ПП2.БДД.2.Мер.'!H16</f>
        <v>14619</v>
      </c>
      <c r="I66" s="240">
        <f>'ПР5. 13.ПП2.БДД.2.Мер.'!I16</f>
        <v>0</v>
      </c>
      <c r="J66" s="240">
        <f>'ПР5. 13.ПП2.БДД.2.Мер.'!J16</f>
        <v>0</v>
      </c>
      <c r="K66" s="240">
        <f>'ПР5. 13.ПП2.БДД.2.Мер.'!K16</f>
        <v>14619</v>
      </c>
      <c r="L66" s="240">
        <v>0</v>
      </c>
      <c r="M66" s="240">
        <v>0</v>
      </c>
      <c r="N66" s="240">
        <v>0</v>
      </c>
      <c r="O66" s="240">
        <v>0</v>
      </c>
      <c r="P66" s="240">
        <v>0</v>
      </c>
      <c r="Q66" s="240"/>
      <c r="R66" s="240">
        <v>0</v>
      </c>
      <c r="S66" s="240"/>
      <c r="T66" s="240">
        <f>H66</f>
        <v>14619</v>
      </c>
      <c r="U66" s="240"/>
      <c r="V66" s="240">
        <f>'ПР5. 13.ПП2.БДД.2.Мер.'!I16</f>
        <v>0</v>
      </c>
      <c r="W66" s="240">
        <f>'ПР5. 13.ПП2.БДД.2.Мер.'!J16</f>
        <v>0</v>
      </c>
      <c r="X66" s="313"/>
    </row>
    <row r="67" spans="1:24">
      <c r="A67" s="301"/>
      <c r="B67" s="237" t="str">
        <f>'ПР5. 13.ПП2.БДД.2.Мер.'!B17</f>
        <v>МКУ "Управление образования"</v>
      </c>
      <c r="C67" s="238"/>
      <c r="D67" s="238"/>
      <c r="E67" s="238"/>
      <c r="F67" s="238" t="str">
        <f>'ПР5. 13.ПП2.БДД.2.Мер.'!F17</f>
        <v>1220073980</v>
      </c>
      <c r="G67" s="238"/>
      <c r="H67" s="240">
        <f>'ПР5. 13.ПП2.БДД.2.Мер.'!H17</f>
        <v>1501</v>
      </c>
      <c r="I67" s="240">
        <f>'ПР5. 13.ПП2.БДД.2.Мер.'!I17</f>
        <v>0</v>
      </c>
      <c r="J67" s="240">
        <f>'ПР5. 13.ПП2.БДД.2.Мер.'!J17</f>
        <v>0</v>
      </c>
      <c r="K67" s="240">
        <f>'ПР5. 13.ПП2.БДД.2.Мер.'!K17</f>
        <v>1501</v>
      </c>
      <c r="L67" s="240">
        <v>0</v>
      </c>
      <c r="M67" s="240">
        <v>0</v>
      </c>
      <c r="N67" s="240">
        <v>0</v>
      </c>
      <c r="O67" s="240">
        <v>0</v>
      </c>
      <c r="P67" s="240">
        <v>0</v>
      </c>
      <c r="Q67" s="240"/>
      <c r="R67" s="240">
        <v>0</v>
      </c>
      <c r="S67" s="240"/>
      <c r="T67" s="240">
        <f>H67</f>
        <v>1501</v>
      </c>
      <c r="U67" s="240"/>
      <c r="V67" s="240">
        <f>'ПР5. 13.ПП2.БДД.2.Мер.'!I17</f>
        <v>0</v>
      </c>
      <c r="W67" s="240">
        <f>'ПР5. 13.ПП2.БДД.2.Мер.'!J17</f>
        <v>0</v>
      </c>
      <c r="X67" s="314"/>
    </row>
    <row r="68" spans="1:24" ht="45">
      <c r="A68" s="299" t="s">
        <v>368</v>
      </c>
      <c r="B68" s="256" t="s">
        <v>369</v>
      </c>
      <c r="C68" s="242" t="s">
        <v>136</v>
      </c>
      <c r="D68" s="242" t="s">
        <v>136</v>
      </c>
      <c r="E68" s="242" t="s">
        <v>136</v>
      </c>
      <c r="F68" s="236"/>
      <c r="G68" s="242" t="s">
        <v>136</v>
      </c>
      <c r="H68" s="209">
        <f>H70+H71</f>
        <v>1612</v>
      </c>
      <c r="I68" s="209">
        <f t="shared" ref="I68:K68" si="58">I70+I71</f>
        <v>0</v>
      </c>
      <c r="J68" s="209">
        <f t="shared" si="58"/>
        <v>0</v>
      </c>
      <c r="K68" s="209">
        <f t="shared" si="58"/>
        <v>1612</v>
      </c>
      <c r="L68" s="209">
        <f>L70+L71</f>
        <v>0</v>
      </c>
      <c r="M68" s="209">
        <f t="shared" ref="M68:P68" si="59">M70+M71</f>
        <v>0</v>
      </c>
      <c r="N68" s="209">
        <f t="shared" si="59"/>
        <v>0</v>
      </c>
      <c r="O68" s="209">
        <f t="shared" si="59"/>
        <v>0</v>
      </c>
      <c r="P68" s="209">
        <f t="shared" si="59"/>
        <v>0</v>
      </c>
      <c r="Q68" s="209"/>
      <c r="R68" s="209">
        <f t="shared" ref="R68:W68" si="60">R70+R71</f>
        <v>0</v>
      </c>
      <c r="S68" s="209">
        <f t="shared" si="60"/>
        <v>0</v>
      </c>
      <c r="T68" s="209">
        <f t="shared" si="60"/>
        <v>1612</v>
      </c>
      <c r="U68" s="209">
        <f t="shared" si="60"/>
        <v>0</v>
      </c>
      <c r="V68" s="209">
        <f t="shared" si="60"/>
        <v>370000</v>
      </c>
      <c r="W68" s="209">
        <f t="shared" si="60"/>
        <v>370000</v>
      </c>
      <c r="X68" s="312"/>
    </row>
    <row r="69" spans="1:24">
      <c r="A69" s="300"/>
      <c r="B69" s="237" t="s">
        <v>171</v>
      </c>
      <c r="C69" s="238"/>
      <c r="D69" s="239"/>
      <c r="E69" s="239"/>
      <c r="F69" s="239"/>
      <c r="G69" s="239"/>
      <c r="H69" s="240"/>
      <c r="I69" s="240"/>
      <c r="J69" s="240"/>
      <c r="K69" s="240"/>
      <c r="L69" s="240"/>
      <c r="M69" s="240"/>
      <c r="N69" s="241"/>
      <c r="O69" s="241"/>
      <c r="P69" s="241"/>
      <c r="Q69" s="241"/>
      <c r="R69" s="241"/>
      <c r="S69" s="241"/>
      <c r="T69" s="241"/>
      <c r="U69" s="241"/>
      <c r="V69" s="241"/>
      <c r="W69" s="241"/>
      <c r="X69" s="313"/>
    </row>
    <row r="70" spans="1:24">
      <c r="A70" s="300"/>
      <c r="B70" s="237" t="str">
        <f>'ПР5. 13.ПП2.БДД.2.Мер.'!B18</f>
        <v>МКУ "Управление образования"</v>
      </c>
      <c r="C70" s="238">
        <f>'ПР5. 13.ПП2.БДД.2.Мер.'!C24</f>
        <v>0</v>
      </c>
      <c r="D70" s="238">
        <f>'ПР5. 13.ПП2.БДД.2.Мер.'!D24</f>
        <v>0</v>
      </c>
      <c r="E70" s="238">
        <f>'ПР5. 13.ПП2.БДД.2.Мер.'!E24</f>
        <v>0</v>
      </c>
      <c r="F70" s="238" t="str">
        <f>'ПР5. 13.ПП2.БДД.2.Мер.'!F18</f>
        <v>12200S3980</v>
      </c>
      <c r="G70" s="238">
        <f>'ПР5. 13.ПП2.БДД.2.Мер.'!G24</f>
        <v>0</v>
      </c>
      <c r="H70" s="240">
        <f>'ПР5. 13.ПП2.БДД.2.Мер.'!H18</f>
        <v>1462</v>
      </c>
      <c r="I70" s="240">
        <f>'ПР5. 13.ПП2.БДД.2.Мер.'!I18</f>
        <v>0</v>
      </c>
      <c r="J70" s="240">
        <f>'ПР5. 13.ПП2.БДД.2.Мер.'!J18</f>
        <v>0</v>
      </c>
      <c r="K70" s="240">
        <f>'ПР5. 13.ПП2.БДД.2.Мер.'!K18</f>
        <v>1462</v>
      </c>
      <c r="L70" s="240">
        <v>0</v>
      </c>
      <c r="M70" s="240">
        <v>0</v>
      </c>
      <c r="N70" s="240">
        <v>0</v>
      </c>
      <c r="O70" s="240">
        <v>0</v>
      </c>
      <c r="P70" s="240">
        <v>0</v>
      </c>
      <c r="Q70" s="240"/>
      <c r="R70" s="240">
        <v>0</v>
      </c>
      <c r="S70" s="240"/>
      <c r="T70" s="240">
        <f>H70</f>
        <v>1462</v>
      </c>
      <c r="U70" s="240"/>
      <c r="V70" s="240">
        <f>'ПР5. 13.ПП2.БДД.2.Мер.'!I20</f>
        <v>370000</v>
      </c>
      <c r="W70" s="240">
        <f>'ПР5. 13.ПП2.БДД.2.Мер.'!J20</f>
        <v>370000</v>
      </c>
      <c r="X70" s="313"/>
    </row>
    <row r="71" spans="1:24">
      <c r="A71" s="301"/>
      <c r="B71" s="237" t="str">
        <f>'ПР5. 13.ПП2.БДД.2.Мер.'!B19</f>
        <v>МКУ "Управление образования"</v>
      </c>
      <c r="C71" s="238"/>
      <c r="D71" s="238"/>
      <c r="E71" s="238"/>
      <c r="F71" s="238" t="str">
        <f>'ПР5. 13.ПП2.БДД.2.Мер.'!F19</f>
        <v>12200S3980</v>
      </c>
      <c r="G71" s="238"/>
      <c r="H71" s="240">
        <f>'ПР5. 13.ПП2.БДД.2.Мер.'!H19</f>
        <v>150</v>
      </c>
      <c r="I71" s="240">
        <f>'ПР5. 13.ПП2.БДД.2.Мер.'!I19</f>
        <v>0</v>
      </c>
      <c r="J71" s="240">
        <f>'ПР5. 13.ПП2.БДД.2.Мер.'!J19</f>
        <v>0</v>
      </c>
      <c r="K71" s="240">
        <f>'ПР5. 13.ПП2.БДД.2.Мер.'!K19</f>
        <v>150</v>
      </c>
      <c r="L71" s="240">
        <v>0</v>
      </c>
      <c r="M71" s="240">
        <v>0</v>
      </c>
      <c r="N71" s="240">
        <v>0</v>
      </c>
      <c r="O71" s="240">
        <v>0</v>
      </c>
      <c r="P71" s="240">
        <v>0</v>
      </c>
      <c r="Q71" s="240"/>
      <c r="R71" s="240">
        <v>0</v>
      </c>
      <c r="S71" s="240"/>
      <c r="T71" s="240">
        <f>H71</f>
        <v>150</v>
      </c>
      <c r="U71" s="240"/>
      <c r="V71" s="240">
        <f>'ПР5. 13.ПП2.БДД.2.Мер.'!I21</f>
        <v>0</v>
      </c>
      <c r="W71" s="240">
        <f>'ПР5. 13.ПП2.БДД.2.Мер.'!J21</f>
        <v>0</v>
      </c>
      <c r="X71" s="314"/>
    </row>
    <row r="72" spans="1:24" ht="73.5" customHeight="1">
      <c r="A72" s="234" t="s">
        <v>8</v>
      </c>
      <c r="B72" s="229" t="s">
        <v>88</v>
      </c>
      <c r="C72" s="230" t="s">
        <v>5</v>
      </c>
      <c r="D72" s="230" t="str">
        <f>C72</f>
        <v>Х</v>
      </c>
      <c r="E72" s="230" t="str">
        <f>D72</f>
        <v>Х</v>
      </c>
      <c r="F72" s="230">
        <v>1230000000</v>
      </c>
      <c r="G72" s="230" t="s">
        <v>136</v>
      </c>
      <c r="H72" s="232">
        <f>'ПР6. 16.ПП3.Трансп.2.Мер.'!H11</f>
        <v>124159000</v>
      </c>
      <c r="I72" s="232">
        <f>'ПР6. 16.ПП3.Трансп.2.Мер.'!I11</f>
        <v>80559000</v>
      </c>
      <c r="J72" s="232">
        <f>'ПР6. 16.ПП3.Трансп.2.Мер.'!J11</f>
        <v>80559000</v>
      </c>
      <c r="K72" s="232">
        <f>'ПР6. 16.ПП3.Трансп.2.Мер.'!K11</f>
        <v>285277000</v>
      </c>
      <c r="L72" s="232">
        <v>116889740</v>
      </c>
      <c r="M72" s="232">
        <v>116889740</v>
      </c>
      <c r="N72" s="232">
        <f t="shared" ref="N72:W72" si="61">N73+N76</f>
        <v>23623382.75</v>
      </c>
      <c r="O72" s="232">
        <f t="shared" si="61"/>
        <v>23623382.75</v>
      </c>
      <c r="P72" s="232">
        <f t="shared" si="61"/>
        <v>38100384.399999999</v>
      </c>
      <c r="Q72" s="232"/>
      <c r="R72" s="232">
        <f t="shared" si="61"/>
        <v>92082800.709999993</v>
      </c>
      <c r="S72" s="232"/>
      <c r="T72" s="232">
        <f t="shared" si="61"/>
        <v>124159000</v>
      </c>
      <c r="U72" s="232"/>
      <c r="V72" s="232">
        <f t="shared" si="61"/>
        <v>80559000</v>
      </c>
      <c r="W72" s="232">
        <f t="shared" si="61"/>
        <v>80559000</v>
      </c>
      <c r="X72" s="245"/>
    </row>
    <row r="73" spans="1:24" ht="75">
      <c r="A73" s="305" t="s">
        <v>32</v>
      </c>
      <c r="B73" s="2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3" s="242" t="s">
        <v>136</v>
      </c>
      <c r="D73" s="242" t="s">
        <v>136</v>
      </c>
      <c r="E73" s="242" t="s">
        <v>136</v>
      </c>
      <c r="F73" s="236">
        <f>F75</f>
        <v>1230000010</v>
      </c>
      <c r="G73" s="242" t="s">
        <v>136</v>
      </c>
      <c r="H73" s="209">
        <f>H75</f>
        <v>89159000</v>
      </c>
      <c r="I73" s="209">
        <f t="shared" ref="I73:K73" si="62">I75</f>
        <v>80559000</v>
      </c>
      <c r="J73" s="209">
        <f t="shared" si="62"/>
        <v>80559000</v>
      </c>
      <c r="K73" s="209">
        <f t="shared" si="62"/>
        <v>250277000</v>
      </c>
      <c r="L73" s="209">
        <f>L75</f>
        <v>80559000</v>
      </c>
      <c r="M73" s="209">
        <f t="shared" ref="M73:W73" si="63">M75</f>
        <v>80559000</v>
      </c>
      <c r="N73" s="209">
        <f t="shared" si="63"/>
        <v>23623382.75</v>
      </c>
      <c r="O73" s="209">
        <f t="shared" si="63"/>
        <v>23623382.75</v>
      </c>
      <c r="P73" s="209">
        <f t="shared" si="63"/>
        <v>38100384.399999999</v>
      </c>
      <c r="Q73" s="209"/>
      <c r="R73" s="209">
        <f t="shared" si="63"/>
        <v>57082800.709999993</v>
      </c>
      <c r="S73" s="209"/>
      <c r="T73" s="209">
        <f t="shared" si="63"/>
        <v>89159000</v>
      </c>
      <c r="U73" s="209"/>
      <c r="V73" s="209">
        <f t="shared" si="63"/>
        <v>80559000</v>
      </c>
      <c r="W73" s="209">
        <f t="shared" si="63"/>
        <v>80559000</v>
      </c>
      <c r="X73" s="302"/>
    </row>
    <row r="74" spans="1:24" s="246" customFormat="1" ht="12.75" customHeight="1">
      <c r="A74" s="305"/>
      <c r="B74" s="237" t="s">
        <v>171</v>
      </c>
      <c r="C74" s="238"/>
      <c r="D74" s="239"/>
      <c r="E74" s="239"/>
      <c r="F74" s="239"/>
      <c r="G74" s="239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4"/>
      <c r="W74" s="244"/>
      <c r="X74" s="302"/>
    </row>
    <row r="75" spans="1:24" s="246" customFormat="1" ht="12.75" customHeight="1">
      <c r="A75" s="305"/>
      <c r="B75" s="237" t="s">
        <v>57</v>
      </c>
      <c r="C75" s="240" t="str">
        <f>'ПР6. 16.ПП3.Трансп.2.Мер.'!C9</f>
        <v>009</v>
      </c>
      <c r="D75" s="240" t="str">
        <f>'ПР6. 16.ПП3.Трансп.2.Мер.'!D9</f>
        <v>04</v>
      </c>
      <c r="E75" s="240" t="str">
        <f>'ПР6. 16.ПП3.Трансп.2.Мер.'!E9</f>
        <v>08</v>
      </c>
      <c r="F75" s="236">
        <f>'ПР6. 16.ПП3.Трансп.2.Мер.'!F9</f>
        <v>1230000010</v>
      </c>
      <c r="G75" s="240" t="str">
        <f>'ПР6. 16.ПП3.Трансп.2.Мер.'!G9</f>
        <v>810</v>
      </c>
      <c r="H75" s="240">
        <f>'ПР6. 16.ПП3.Трансп.2.Мер.'!H9</f>
        <v>89159000</v>
      </c>
      <c r="I75" s="240">
        <f>'ПР6. 16.ПП3.Трансп.2.Мер.'!I9</f>
        <v>80559000</v>
      </c>
      <c r="J75" s="240">
        <f>'ПР6. 16.ПП3.Трансп.2.Мер.'!J9</f>
        <v>80559000</v>
      </c>
      <c r="K75" s="240">
        <f>'ПР6. 16.ПП3.Трансп.2.Мер.'!K9</f>
        <v>250277000</v>
      </c>
      <c r="L75" s="240">
        <v>80559000</v>
      </c>
      <c r="M75" s="240">
        <v>80559000</v>
      </c>
      <c r="N75" s="240">
        <v>23623382.75</v>
      </c>
      <c r="O75" s="240">
        <v>23623382.75</v>
      </c>
      <c r="P75" s="240">
        <f>N75+14477001.65</f>
        <v>38100384.399999999</v>
      </c>
      <c r="Q75" s="240"/>
      <c r="R75" s="240">
        <f>P75+18982416.31</f>
        <v>57082800.709999993</v>
      </c>
      <c r="S75" s="240"/>
      <c r="T75" s="240">
        <f>H75</f>
        <v>89159000</v>
      </c>
      <c r="U75" s="240"/>
      <c r="V75" s="240">
        <f>'ПР6. 16.ПП3.Трансп.2.Мер.'!I9</f>
        <v>80559000</v>
      </c>
      <c r="W75" s="240">
        <f>'ПР6. 16.ПП3.Трансп.2.Мер.'!J9</f>
        <v>80559000</v>
      </c>
      <c r="X75" s="302"/>
    </row>
    <row r="76" spans="1:24">
      <c r="A76" s="305" t="s">
        <v>137</v>
      </c>
      <c r="B76" s="228" t="str">
        <f>'ПР6. 16.ПП3.Трансп.2.Мер.'!A10</f>
        <v>Приобретение автобусов для муниципальных нужд</v>
      </c>
      <c r="C76" s="242" t="s">
        <v>136</v>
      </c>
      <c r="D76" s="242" t="s">
        <v>136</v>
      </c>
      <c r="E76" s="242" t="s">
        <v>136</v>
      </c>
      <c r="F76" s="236">
        <f>'ПР6. 16.ПП3.Трансп.2.Мер.'!F10</f>
        <v>1230000020</v>
      </c>
      <c r="G76" s="242"/>
      <c r="H76" s="209">
        <f>H78</f>
        <v>35000000</v>
      </c>
      <c r="I76" s="209">
        <f t="shared" ref="I76:K76" si="64">I78</f>
        <v>0</v>
      </c>
      <c r="J76" s="209">
        <f t="shared" si="64"/>
        <v>0</v>
      </c>
      <c r="K76" s="209">
        <f t="shared" si="64"/>
        <v>35000000</v>
      </c>
      <c r="L76" s="209">
        <f>L78</f>
        <v>36330740</v>
      </c>
      <c r="M76" s="209">
        <f t="shared" ref="M76:W76" si="65">M78</f>
        <v>36330740</v>
      </c>
      <c r="N76" s="209">
        <f t="shared" si="65"/>
        <v>0</v>
      </c>
      <c r="O76" s="209">
        <f t="shared" si="65"/>
        <v>0</v>
      </c>
      <c r="P76" s="209">
        <f t="shared" si="65"/>
        <v>0</v>
      </c>
      <c r="Q76" s="209">
        <f t="shared" si="65"/>
        <v>0</v>
      </c>
      <c r="R76" s="209">
        <f t="shared" si="65"/>
        <v>35000000</v>
      </c>
      <c r="S76" s="209"/>
      <c r="T76" s="209">
        <f t="shared" si="65"/>
        <v>35000000</v>
      </c>
      <c r="U76" s="209"/>
      <c r="V76" s="209">
        <f t="shared" si="65"/>
        <v>0</v>
      </c>
      <c r="W76" s="209">
        <f t="shared" si="65"/>
        <v>0</v>
      </c>
      <c r="X76" s="305"/>
    </row>
    <row r="77" spans="1:24" s="246" customFormat="1" ht="12.75" customHeight="1">
      <c r="A77" s="305"/>
      <c r="B77" s="237" t="s">
        <v>171</v>
      </c>
      <c r="C77" s="238"/>
      <c r="D77" s="239"/>
      <c r="E77" s="239"/>
      <c r="F77" s="239"/>
      <c r="G77" s="239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305"/>
    </row>
    <row r="78" spans="1:24" s="246" customFormat="1" ht="12.75" customHeight="1">
      <c r="A78" s="305"/>
      <c r="B78" s="237" t="s">
        <v>57</v>
      </c>
      <c r="C78" s="240" t="str">
        <f>'ПР6. 16.ПП3.Трансп.2.Мер.'!C10</f>
        <v>009</v>
      </c>
      <c r="D78" s="240" t="str">
        <f>'ПР6. 16.ПП3.Трансп.2.Мер.'!D10</f>
        <v>04</v>
      </c>
      <c r="E78" s="240" t="str">
        <f>'ПР6. 16.ПП3.Трансп.2.Мер.'!E10</f>
        <v>08</v>
      </c>
      <c r="F78" s="236">
        <f>'ПР6. 16.ПП3.Трансп.2.Мер.'!F10</f>
        <v>1230000020</v>
      </c>
      <c r="G78" s="247">
        <f>'ПР6. 16.ПП3.Трансп.2.Мер.'!G10</f>
        <v>244</v>
      </c>
      <c r="H78" s="240">
        <f>'ПР6. 16.ПП3.Трансп.2.Мер.'!H10</f>
        <v>35000000</v>
      </c>
      <c r="I78" s="240">
        <f>'ПР6. 16.ПП3.Трансп.2.Мер.'!I10</f>
        <v>0</v>
      </c>
      <c r="J78" s="240">
        <f>'ПР6. 16.ПП3.Трансп.2.Мер.'!J10</f>
        <v>0</v>
      </c>
      <c r="K78" s="240">
        <f>'ПР6. 16.ПП3.Трансп.2.Мер.'!K10</f>
        <v>35000000</v>
      </c>
      <c r="L78" s="240">
        <v>36330740</v>
      </c>
      <c r="M78" s="240">
        <v>36330740</v>
      </c>
      <c r="N78" s="240">
        <v>0</v>
      </c>
      <c r="O78" s="240">
        <v>0</v>
      </c>
      <c r="P78" s="240">
        <v>0</v>
      </c>
      <c r="Q78" s="240"/>
      <c r="R78" s="240">
        <f>H78</f>
        <v>35000000</v>
      </c>
      <c r="S78" s="240"/>
      <c r="T78" s="240">
        <f>H78</f>
        <v>35000000</v>
      </c>
      <c r="U78" s="240"/>
      <c r="V78" s="240">
        <f>'ПР6. 16.ПП3.Трансп.2.Мер.'!I10</f>
        <v>0</v>
      </c>
      <c r="W78" s="240">
        <f>'ПР6. 16.ПП3.Трансп.2.Мер.'!J10</f>
        <v>0</v>
      </c>
      <c r="X78" s="305"/>
    </row>
    <row r="79" spans="1:24" ht="44.25" customHeight="1">
      <c r="A79" s="234" t="s">
        <v>67</v>
      </c>
      <c r="B79" s="229" t="s">
        <v>100</v>
      </c>
      <c r="C79" s="230" t="s">
        <v>5</v>
      </c>
      <c r="D79" s="230" t="str">
        <f>C79</f>
        <v>Х</v>
      </c>
      <c r="E79" s="230" t="str">
        <f>D79</f>
        <v>Х</v>
      </c>
      <c r="F79" s="230">
        <v>1240000000</v>
      </c>
      <c r="G79" s="230" t="s">
        <v>136</v>
      </c>
      <c r="H79" s="232">
        <f>'ПР4. 19.ПП4.Благ.2.Мер.'!H16</f>
        <v>94637815</v>
      </c>
      <c r="I79" s="232">
        <f>'ПР4. 19.ПП4.Благ.2.Мер.'!I16</f>
        <v>86137815</v>
      </c>
      <c r="J79" s="232">
        <f>'ПР4. 19.ПП4.Благ.2.Мер.'!J16</f>
        <v>86137815</v>
      </c>
      <c r="K79" s="232">
        <f>'ПР4. 19.ПП4.Благ.2.Мер.'!K16</f>
        <v>266913445</v>
      </c>
      <c r="L79" s="232">
        <v>92873777.959999993</v>
      </c>
      <c r="M79" s="232">
        <v>91033370.489999995</v>
      </c>
      <c r="N79" s="232">
        <f t="shared" ref="N79:W79" si="66">N80+N84+N88+N91+N94</f>
        <v>20327897</v>
      </c>
      <c r="O79" s="232">
        <f t="shared" si="66"/>
        <v>19748299.359999999</v>
      </c>
      <c r="P79" s="232">
        <f t="shared" si="66"/>
        <v>46077077.739999995</v>
      </c>
      <c r="Q79" s="232"/>
      <c r="R79" s="232">
        <f t="shared" si="66"/>
        <v>68593327.710000008</v>
      </c>
      <c r="S79" s="232"/>
      <c r="T79" s="232">
        <f t="shared" si="66"/>
        <v>94637815</v>
      </c>
      <c r="U79" s="232"/>
      <c r="V79" s="232">
        <f t="shared" si="66"/>
        <v>86137815</v>
      </c>
      <c r="W79" s="232">
        <f t="shared" si="66"/>
        <v>86137815</v>
      </c>
      <c r="X79" s="235"/>
    </row>
    <row r="80" spans="1:24" ht="15" customHeight="1">
      <c r="A80" s="305" t="s">
        <v>68</v>
      </c>
      <c r="B80" s="228" t="s">
        <v>111</v>
      </c>
      <c r="C80" s="242" t="s">
        <v>136</v>
      </c>
      <c r="D80" s="242" t="s">
        <v>136</v>
      </c>
      <c r="E80" s="242" t="s">
        <v>136</v>
      </c>
      <c r="F80" s="236">
        <f>F82</f>
        <v>1240000010</v>
      </c>
      <c r="G80" s="242" t="s">
        <v>136</v>
      </c>
      <c r="H80" s="209">
        <f>H82+H83</f>
        <v>46374385</v>
      </c>
      <c r="I80" s="209">
        <f t="shared" ref="I80:K80" si="67">I82+I83</f>
        <v>44374385</v>
      </c>
      <c r="J80" s="209">
        <f t="shared" si="67"/>
        <v>44374385</v>
      </c>
      <c r="K80" s="209">
        <f t="shared" si="67"/>
        <v>135123155</v>
      </c>
      <c r="L80" s="209">
        <f>L82+L83</f>
        <v>44484421.840000004</v>
      </c>
      <c r="M80" s="209">
        <f t="shared" ref="M80:W80" si="68">M82+M83</f>
        <v>42468633.579999998</v>
      </c>
      <c r="N80" s="209">
        <f t="shared" si="68"/>
        <v>13333563</v>
      </c>
      <c r="O80" s="209">
        <f>O82+O83</f>
        <v>12779225.33</v>
      </c>
      <c r="P80" s="209">
        <f t="shared" si="68"/>
        <v>23155158</v>
      </c>
      <c r="Q80" s="209"/>
      <c r="R80" s="209">
        <f t="shared" si="68"/>
        <v>34155279</v>
      </c>
      <c r="S80" s="209"/>
      <c r="T80" s="209">
        <f t="shared" si="68"/>
        <v>46374385</v>
      </c>
      <c r="U80" s="209"/>
      <c r="V80" s="209">
        <f t="shared" si="68"/>
        <v>44374385</v>
      </c>
      <c r="W80" s="209">
        <f t="shared" si="68"/>
        <v>44374385</v>
      </c>
      <c r="X80" s="235"/>
    </row>
    <row r="81" spans="1:24" s="246" customFormat="1" ht="12.75" customHeight="1">
      <c r="A81" s="305"/>
      <c r="B81" s="237" t="s">
        <v>171</v>
      </c>
      <c r="C81" s="238"/>
      <c r="D81" s="239"/>
      <c r="E81" s="239"/>
      <c r="F81" s="239"/>
      <c r="G81" s="239"/>
      <c r="H81" s="240"/>
      <c r="I81" s="240"/>
      <c r="J81" s="240"/>
      <c r="K81" s="240"/>
      <c r="L81" s="240"/>
      <c r="M81" s="240"/>
      <c r="N81" s="241"/>
      <c r="O81" s="241"/>
      <c r="P81" s="241"/>
      <c r="Q81" s="241"/>
      <c r="R81" s="241"/>
      <c r="S81" s="241"/>
      <c r="T81" s="241"/>
      <c r="U81" s="240"/>
      <c r="V81" s="248"/>
      <c r="W81" s="248"/>
      <c r="X81" s="302"/>
    </row>
    <row r="82" spans="1:24" s="246" customFormat="1" ht="12.75" customHeight="1">
      <c r="A82" s="305"/>
      <c r="B82" s="237" t="s">
        <v>57</v>
      </c>
      <c r="C82" s="238" t="str">
        <f>'ПР4. 19.ПП4.Благ.2.Мер.'!C9</f>
        <v>009</v>
      </c>
      <c r="D82" s="238" t="str">
        <f>'ПР4. 19.ПП4.Благ.2.Мер.'!D9</f>
        <v>05</v>
      </c>
      <c r="E82" s="238" t="str">
        <f>'ПР4. 19.ПП4.Благ.2.Мер.'!E9</f>
        <v>03</v>
      </c>
      <c r="F82" s="238">
        <f>'ПР4. 19.ПП4.Благ.2.Мер.'!F9</f>
        <v>1240000010</v>
      </c>
      <c r="G82" s="238">
        <f>'ПР4. 19.ПП4.Благ.2.Мер.'!G9</f>
        <v>244</v>
      </c>
      <c r="H82" s="240">
        <f>'ПР4. 19.ПП4.Благ.2.Мер.'!H9</f>
        <v>17729519</v>
      </c>
      <c r="I82" s="240">
        <f>'ПР4. 19.ПП4.Благ.2.Мер.'!I9</f>
        <v>15729519</v>
      </c>
      <c r="J82" s="240">
        <f>'ПР4. 19.ПП4.Благ.2.Мер.'!J9</f>
        <v>15729519</v>
      </c>
      <c r="K82" s="240">
        <f>'ПР4. 19.ПП4.Благ.2.Мер.'!K9</f>
        <v>49188557</v>
      </c>
      <c r="L82" s="240">
        <v>15839555.84</v>
      </c>
      <c r="M82" s="240">
        <v>13823768.58</v>
      </c>
      <c r="N82" s="240">
        <v>6651542</v>
      </c>
      <c r="O82" s="240">
        <v>6097204.3300000001</v>
      </c>
      <c r="P82" s="240">
        <f>N82+2821595</f>
        <v>9473137</v>
      </c>
      <c r="Q82" s="240"/>
      <c r="R82" s="240">
        <f>P82+2719297</f>
        <v>12192434</v>
      </c>
      <c r="S82" s="240"/>
      <c r="T82" s="240">
        <f>H82</f>
        <v>17729519</v>
      </c>
      <c r="U82" s="240"/>
      <c r="V82" s="240">
        <f>'ПР4. 19.ПП4.Благ.2.Мер.'!I9</f>
        <v>15729519</v>
      </c>
      <c r="W82" s="240">
        <f>'ПР4. 19.ПП4.Благ.2.Мер.'!J9</f>
        <v>15729519</v>
      </c>
      <c r="X82" s="302"/>
    </row>
    <row r="83" spans="1:24" s="246" customFormat="1" ht="12.75" customHeight="1">
      <c r="A83" s="305"/>
      <c r="B83" s="237" t="s">
        <v>57</v>
      </c>
      <c r="C83" s="238" t="str">
        <f>'ПР4. 19.ПП4.Благ.2.Мер.'!C10</f>
        <v>009</v>
      </c>
      <c r="D83" s="238" t="str">
        <f>'ПР4. 19.ПП4.Благ.2.Мер.'!D10</f>
        <v>05</v>
      </c>
      <c r="E83" s="238" t="str">
        <f>'ПР4. 19.ПП4.Благ.2.Мер.'!E10</f>
        <v>03</v>
      </c>
      <c r="F83" s="238">
        <f>'ПР4. 19.ПП4.Благ.2.Мер.'!F10</f>
        <v>1240000010</v>
      </c>
      <c r="G83" s="238" t="str">
        <f>'ПР4. 19.ПП4.Благ.2.Мер.'!G10</f>
        <v>810</v>
      </c>
      <c r="H83" s="240">
        <f>'ПР4. 19.ПП4.Благ.2.Мер.'!H10</f>
        <v>28644866</v>
      </c>
      <c r="I83" s="240">
        <f>'ПР4. 19.ПП4.Благ.2.Мер.'!I10</f>
        <v>28644866</v>
      </c>
      <c r="J83" s="240">
        <f>'ПР4. 19.ПП4.Благ.2.Мер.'!J10</f>
        <v>28644866</v>
      </c>
      <c r="K83" s="240">
        <f>'ПР4. 19.ПП4.Благ.2.Мер.'!K10</f>
        <v>85934598</v>
      </c>
      <c r="L83" s="240">
        <v>28644866</v>
      </c>
      <c r="M83" s="240">
        <v>28644865</v>
      </c>
      <c r="N83" s="240">
        <v>6682021</v>
      </c>
      <c r="O83" s="240">
        <v>6682021</v>
      </c>
      <c r="P83" s="240">
        <f>N83+7000000</f>
        <v>13682021</v>
      </c>
      <c r="Q83" s="240"/>
      <c r="R83" s="240">
        <f>P83+8280824</f>
        <v>21962845</v>
      </c>
      <c r="S83" s="240"/>
      <c r="T83" s="240">
        <f>H83</f>
        <v>28644866</v>
      </c>
      <c r="U83" s="240"/>
      <c r="V83" s="240">
        <f>'ПР4. 19.ПП4.Благ.2.Мер.'!I10</f>
        <v>28644866</v>
      </c>
      <c r="W83" s="240">
        <f>'ПР4. 19.ПП4.Благ.2.Мер.'!J10</f>
        <v>28644866</v>
      </c>
      <c r="X83" s="302"/>
    </row>
    <row r="84" spans="1:24">
      <c r="A84" s="305" t="s">
        <v>69</v>
      </c>
      <c r="B84" s="228" t="s">
        <v>60</v>
      </c>
      <c r="C84" s="242" t="s">
        <v>136</v>
      </c>
      <c r="D84" s="242" t="s">
        <v>136</v>
      </c>
      <c r="E84" s="242" t="s">
        <v>136</v>
      </c>
      <c r="F84" s="236">
        <f>F86</f>
        <v>1240000020</v>
      </c>
      <c r="G84" s="242" t="s">
        <v>136</v>
      </c>
      <c r="H84" s="209">
        <f>H86+H87</f>
        <v>19048055</v>
      </c>
      <c r="I84" s="209">
        <f t="shared" ref="I84:K84" si="69">I86+I87</f>
        <v>13548055</v>
      </c>
      <c r="J84" s="209">
        <f t="shared" si="69"/>
        <v>13548055</v>
      </c>
      <c r="K84" s="209">
        <f t="shared" si="69"/>
        <v>46144165</v>
      </c>
      <c r="L84" s="209">
        <f>L86+L87</f>
        <v>13548055</v>
      </c>
      <c r="M84" s="209">
        <f t="shared" ref="M84:W84" si="70">M86+M87</f>
        <v>13377256.43</v>
      </c>
      <c r="N84" s="209">
        <f t="shared" si="70"/>
        <v>2374334</v>
      </c>
      <c r="O84" s="209">
        <f>O86+O87</f>
        <v>2363053</v>
      </c>
      <c r="P84" s="209">
        <f t="shared" si="70"/>
        <v>5891418</v>
      </c>
      <c r="Q84" s="209"/>
      <c r="R84" s="209">
        <f t="shared" si="70"/>
        <v>11079054</v>
      </c>
      <c r="S84" s="209"/>
      <c r="T84" s="209">
        <f t="shared" si="70"/>
        <v>19048055</v>
      </c>
      <c r="U84" s="209"/>
      <c r="V84" s="209">
        <f t="shared" si="70"/>
        <v>13548055</v>
      </c>
      <c r="W84" s="209">
        <f t="shared" si="70"/>
        <v>13548055</v>
      </c>
      <c r="X84" s="302"/>
    </row>
    <row r="85" spans="1:24" s="246" customFormat="1" ht="12.75">
      <c r="A85" s="305"/>
      <c r="B85" s="237" t="s">
        <v>171</v>
      </c>
      <c r="C85" s="238"/>
      <c r="D85" s="239"/>
      <c r="E85" s="239"/>
      <c r="F85" s="239"/>
      <c r="G85" s="239"/>
      <c r="H85" s="240"/>
      <c r="I85" s="240"/>
      <c r="J85" s="240"/>
      <c r="K85" s="240"/>
      <c r="L85" s="241"/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302"/>
    </row>
    <row r="86" spans="1:24" s="246" customFormat="1" ht="12.75">
      <c r="A86" s="305"/>
      <c r="B86" s="237" t="s">
        <v>57</v>
      </c>
      <c r="C86" s="240" t="str">
        <f>'ПР4. 19.ПП4.Благ.2.Мер.'!C11</f>
        <v>009</v>
      </c>
      <c r="D86" s="240" t="str">
        <f>'ПР4. 19.ПП4.Благ.2.Мер.'!D11</f>
        <v>05</v>
      </c>
      <c r="E86" s="240" t="str">
        <f>'ПР4. 19.ПП4.Благ.2.Мер.'!E11</f>
        <v>03</v>
      </c>
      <c r="F86" s="238">
        <f>'ПР4. 19.ПП4.Благ.2.Мер.'!F11</f>
        <v>1240000020</v>
      </c>
      <c r="G86" s="240" t="str">
        <f>'ПР4. 19.ПП4.Благ.2.Мер.'!G11</f>
        <v>244</v>
      </c>
      <c r="H86" s="240">
        <f>'ПР4. 19.ПП4.Благ.2.Мер.'!H11</f>
        <v>458179</v>
      </c>
      <c r="I86" s="240">
        <f>'ПР4. 19.ПП4.Благ.2.Мер.'!I11</f>
        <v>458179</v>
      </c>
      <c r="J86" s="240">
        <f>'ПР4. 19.ПП4.Благ.2.Мер.'!J11</f>
        <v>458179</v>
      </c>
      <c r="K86" s="240">
        <f>'ПР4. 19.ПП4.Благ.2.Мер.'!K11</f>
        <v>1374537</v>
      </c>
      <c r="L86" s="240">
        <v>458179</v>
      </c>
      <c r="M86" s="240">
        <v>458179</v>
      </c>
      <c r="N86" s="240">
        <v>46500</v>
      </c>
      <c r="O86" s="240">
        <v>35220</v>
      </c>
      <c r="P86" s="240">
        <f>N86+46500</f>
        <v>93000</v>
      </c>
      <c r="Q86" s="240"/>
      <c r="R86" s="240">
        <f>P86+318679</f>
        <v>411679</v>
      </c>
      <c r="S86" s="240"/>
      <c r="T86" s="240">
        <f>H86</f>
        <v>458179</v>
      </c>
      <c r="U86" s="240"/>
      <c r="V86" s="240">
        <f>'ПР4. 19.ПП4.Благ.2.Мер.'!I11</f>
        <v>458179</v>
      </c>
      <c r="W86" s="240">
        <f>'ПР4. 19.ПП4.Благ.2.Мер.'!J11</f>
        <v>458179</v>
      </c>
      <c r="X86" s="302"/>
    </row>
    <row r="87" spans="1:24" s="246" customFormat="1" ht="12.75" customHeight="1">
      <c r="A87" s="305"/>
      <c r="B87" s="237" t="s">
        <v>57</v>
      </c>
      <c r="C87" s="240" t="str">
        <f>'ПР4. 19.ПП4.Благ.2.Мер.'!C12</f>
        <v>009</v>
      </c>
      <c r="D87" s="240" t="str">
        <f>'ПР4. 19.ПП4.Благ.2.Мер.'!D12</f>
        <v>05</v>
      </c>
      <c r="E87" s="240" t="str">
        <f>'ПР4. 19.ПП4.Благ.2.Мер.'!E12</f>
        <v>03</v>
      </c>
      <c r="F87" s="238">
        <f>'ПР4. 19.ПП4.Благ.2.Мер.'!F12</f>
        <v>1240000020</v>
      </c>
      <c r="G87" s="240" t="str">
        <f>'ПР4. 19.ПП4.Благ.2.Мер.'!G12</f>
        <v>810</v>
      </c>
      <c r="H87" s="240">
        <f>'ПР4. 19.ПП4.Благ.2.Мер.'!H12</f>
        <v>18589876</v>
      </c>
      <c r="I87" s="240">
        <f>'ПР4. 19.ПП4.Благ.2.Мер.'!I12</f>
        <v>13089876</v>
      </c>
      <c r="J87" s="240">
        <f>'ПР4. 19.ПП4.Благ.2.Мер.'!J12</f>
        <v>13089876</v>
      </c>
      <c r="K87" s="240">
        <f>'ПР4. 19.ПП4.Благ.2.Мер.'!K12</f>
        <v>44769628</v>
      </c>
      <c r="L87" s="240">
        <v>13089876</v>
      </c>
      <c r="M87" s="240">
        <v>12919077.43</v>
      </c>
      <c r="N87" s="240">
        <v>2327834</v>
      </c>
      <c r="O87" s="240">
        <v>2327833</v>
      </c>
      <c r="P87" s="240">
        <f>N87+3470584</f>
        <v>5798418</v>
      </c>
      <c r="Q87" s="240"/>
      <c r="R87" s="240">
        <f>P87+4868957</f>
        <v>10667375</v>
      </c>
      <c r="S87" s="240"/>
      <c r="T87" s="240">
        <f>H87</f>
        <v>18589876</v>
      </c>
      <c r="U87" s="240"/>
      <c r="V87" s="240">
        <f>'ПР4. 19.ПП4.Благ.2.Мер.'!I12</f>
        <v>13089876</v>
      </c>
      <c r="W87" s="240">
        <f>'ПР4. 19.ПП4.Благ.2.Мер.'!J12</f>
        <v>13089876</v>
      </c>
      <c r="X87" s="302"/>
    </row>
    <row r="88" spans="1:24">
      <c r="A88" s="305" t="s">
        <v>112</v>
      </c>
      <c r="B88" s="228" t="str">
        <f>'ПР4. 19.ПП4.Благ.2.Мер.'!A13</f>
        <v>Благоустройство мест массового отдыха населения</v>
      </c>
      <c r="C88" s="242" t="s">
        <v>136</v>
      </c>
      <c r="D88" s="242" t="s">
        <v>136</v>
      </c>
      <c r="E88" s="242" t="s">
        <v>136</v>
      </c>
      <c r="F88" s="236">
        <f>F90</f>
        <v>1240000030</v>
      </c>
      <c r="G88" s="242" t="s">
        <v>136</v>
      </c>
      <c r="H88" s="209">
        <f>H90</f>
        <v>325995</v>
      </c>
      <c r="I88" s="209">
        <f t="shared" ref="I88:K88" si="71">I90</f>
        <v>325995</v>
      </c>
      <c r="J88" s="209">
        <f t="shared" si="71"/>
        <v>325995</v>
      </c>
      <c r="K88" s="209">
        <f t="shared" si="71"/>
        <v>977985</v>
      </c>
      <c r="L88" s="209">
        <f>L90</f>
        <v>325995</v>
      </c>
      <c r="M88" s="209">
        <f t="shared" ref="M88" si="72">M90</f>
        <v>325995</v>
      </c>
      <c r="N88" s="209">
        <f t="shared" ref="N88:W88" si="73">N90</f>
        <v>0</v>
      </c>
      <c r="O88" s="209">
        <f t="shared" si="73"/>
        <v>0</v>
      </c>
      <c r="P88" s="209">
        <f t="shared" si="73"/>
        <v>147999.9</v>
      </c>
      <c r="Q88" s="209"/>
      <c r="R88" s="209">
        <f t="shared" si="73"/>
        <v>238000</v>
      </c>
      <c r="S88" s="209"/>
      <c r="T88" s="209">
        <f t="shared" si="73"/>
        <v>325995</v>
      </c>
      <c r="U88" s="209"/>
      <c r="V88" s="209">
        <f t="shared" si="73"/>
        <v>325995</v>
      </c>
      <c r="W88" s="209">
        <f t="shared" si="73"/>
        <v>325995</v>
      </c>
      <c r="X88" s="302"/>
    </row>
    <row r="89" spans="1:24" s="246" customFormat="1" ht="12.75" customHeight="1">
      <c r="A89" s="305"/>
      <c r="B89" s="237" t="s">
        <v>171</v>
      </c>
      <c r="C89" s="238"/>
      <c r="D89" s="239"/>
      <c r="E89" s="239"/>
      <c r="F89" s="239"/>
      <c r="G89" s="239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302"/>
    </row>
    <row r="90" spans="1:24" s="246" customFormat="1" ht="12.75" customHeight="1">
      <c r="A90" s="305"/>
      <c r="B90" s="237" t="s">
        <v>57</v>
      </c>
      <c r="C90" s="240" t="str">
        <f>'ПР4. 19.ПП4.Благ.2.Мер.'!C13</f>
        <v>009</v>
      </c>
      <c r="D90" s="240" t="str">
        <f>'ПР4. 19.ПП4.Благ.2.Мер.'!D13</f>
        <v>05</v>
      </c>
      <c r="E90" s="240" t="str">
        <f>'ПР4. 19.ПП4.Благ.2.Мер.'!E13</f>
        <v>03</v>
      </c>
      <c r="F90" s="236">
        <f>'ПР4. 19.ПП4.Благ.2.Мер.'!F13</f>
        <v>1240000030</v>
      </c>
      <c r="G90" s="240" t="str">
        <f>'ПР4. 19.ПП4.Благ.2.Мер.'!G13</f>
        <v>244</v>
      </c>
      <c r="H90" s="240">
        <f>'ПР4. 19.ПП4.Благ.2.Мер.'!H13</f>
        <v>325995</v>
      </c>
      <c r="I90" s="240">
        <f>'ПР4. 19.ПП4.Благ.2.Мер.'!I13</f>
        <v>325995</v>
      </c>
      <c r="J90" s="240">
        <f>'ПР4. 19.ПП4.Благ.2.Мер.'!J13</f>
        <v>325995</v>
      </c>
      <c r="K90" s="240">
        <f>'ПР4. 19.ПП4.Благ.2.Мер.'!K13</f>
        <v>977985</v>
      </c>
      <c r="L90" s="240">
        <v>325995</v>
      </c>
      <c r="M90" s="240">
        <v>325995</v>
      </c>
      <c r="N90" s="240">
        <v>0</v>
      </c>
      <c r="O90" s="240">
        <v>0</v>
      </c>
      <c r="P90" s="240">
        <v>147999.9</v>
      </c>
      <c r="Q90" s="240"/>
      <c r="R90" s="240">
        <f>P90+90000.1</f>
        <v>238000</v>
      </c>
      <c r="S90" s="240"/>
      <c r="T90" s="240">
        <f>H90</f>
        <v>325995</v>
      </c>
      <c r="U90" s="240"/>
      <c r="V90" s="240">
        <f>'ПР4. 19.ПП4.Благ.2.Мер.'!I13</f>
        <v>325995</v>
      </c>
      <c r="W90" s="240">
        <f>'ПР4. 19.ПП4.Благ.2.Мер.'!J13</f>
        <v>325995</v>
      </c>
      <c r="X90" s="302"/>
    </row>
    <row r="91" spans="1:24" ht="60">
      <c r="A91" s="305" t="s">
        <v>114</v>
      </c>
      <c r="B91" s="228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1" s="242" t="s">
        <v>136</v>
      </c>
      <c r="D91" s="242" t="s">
        <v>136</v>
      </c>
      <c r="E91" s="242" t="s">
        <v>136</v>
      </c>
      <c r="F91" s="236">
        <f>F93</f>
        <v>1240000060</v>
      </c>
      <c r="G91" s="242" t="s">
        <v>136</v>
      </c>
      <c r="H91" s="209">
        <f>H93</f>
        <v>100000</v>
      </c>
      <c r="I91" s="209">
        <f t="shared" ref="I91:K91" si="74">I93</f>
        <v>100000</v>
      </c>
      <c r="J91" s="209">
        <f t="shared" si="74"/>
        <v>100000</v>
      </c>
      <c r="K91" s="209">
        <f t="shared" si="74"/>
        <v>300000</v>
      </c>
      <c r="L91" s="209">
        <f t="shared" ref="L91:W91" si="75">L93</f>
        <v>100000</v>
      </c>
      <c r="M91" s="209">
        <f t="shared" si="75"/>
        <v>18850</v>
      </c>
      <c r="N91" s="209">
        <f t="shared" si="75"/>
        <v>0</v>
      </c>
      <c r="O91" s="209">
        <f t="shared" si="75"/>
        <v>0</v>
      </c>
      <c r="P91" s="209">
        <f t="shared" si="75"/>
        <v>0</v>
      </c>
      <c r="Q91" s="209"/>
      <c r="R91" s="209">
        <f t="shared" si="75"/>
        <v>100000</v>
      </c>
      <c r="S91" s="209"/>
      <c r="T91" s="209">
        <f t="shared" si="75"/>
        <v>100000</v>
      </c>
      <c r="U91" s="209"/>
      <c r="V91" s="209">
        <f t="shared" si="75"/>
        <v>100000</v>
      </c>
      <c r="W91" s="209">
        <f t="shared" si="75"/>
        <v>100000</v>
      </c>
      <c r="X91" s="302"/>
    </row>
    <row r="92" spans="1:24" s="246" customFormat="1" ht="12.75" customHeight="1">
      <c r="A92" s="305"/>
      <c r="B92" s="237" t="s">
        <v>171</v>
      </c>
      <c r="C92" s="238"/>
      <c r="D92" s="239"/>
      <c r="E92" s="239"/>
      <c r="F92" s="239"/>
      <c r="G92" s="239"/>
      <c r="H92" s="240"/>
      <c r="I92" s="240"/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302"/>
    </row>
    <row r="93" spans="1:24" s="246" customFormat="1" ht="12.75" customHeight="1">
      <c r="A93" s="305"/>
      <c r="B93" s="237" t="s">
        <v>57</v>
      </c>
      <c r="C93" s="240" t="str">
        <f>'ПР4. 19.ПП4.Благ.2.Мер.'!C14</f>
        <v>009</v>
      </c>
      <c r="D93" s="240" t="str">
        <f>'ПР4. 19.ПП4.Благ.2.Мер.'!D14</f>
        <v>05</v>
      </c>
      <c r="E93" s="240" t="str">
        <f>'ПР4. 19.ПП4.Благ.2.Мер.'!E14</f>
        <v>03</v>
      </c>
      <c r="F93" s="238">
        <f>'ПР4. 19.ПП4.Благ.2.Мер.'!F14</f>
        <v>1240000060</v>
      </c>
      <c r="G93" s="238">
        <f>'ПР4. 19.ПП4.Благ.2.Мер.'!G14</f>
        <v>244</v>
      </c>
      <c r="H93" s="240">
        <f>'ПР4. 19.ПП4.Благ.2.Мер.'!H14</f>
        <v>100000</v>
      </c>
      <c r="I93" s="240">
        <f>'ПР4. 19.ПП4.Благ.2.Мер.'!I14</f>
        <v>100000</v>
      </c>
      <c r="J93" s="240">
        <f>'ПР4. 19.ПП4.Благ.2.Мер.'!J14</f>
        <v>100000</v>
      </c>
      <c r="K93" s="240">
        <f>'ПР4. 19.ПП4.Благ.2.Мер.'!K14</f>
        <v>300000</v>
      </c>
      <c r="L93" s="240">
        <v>100000</v>
      </c>
      <c r="M93" s="240">
        <v>18850</v>
      </c>
      <c r="N93" s="240">
        <v>0</v>
      </c>
      <c r="O93" s="240">
        <v>0</v>
      </c>
      <c r="P93" s="240">
        <v>0</v>
      </c>
      <c r="Q93" s="240"/>
      <c r="R93" s="240">
        <v>100000</v>
      </c>
      <c r="S93" s="240"/>
      <c r="T93" s="240">
        <f>R93</f>
        <v>100000</v>
      </c>
      <c r="U93" s="240"/>
      <c r="V93" s="240">
        <f>'ПР4. 19.ПП4.Благ.2.Мер.'!I14</f>
        <v>100000</v>
      </c>
      <c r="W93" s="240">
        <f>'ПР4. 19.ПП4.Благ.2.Мер.'!J14</f>
        <v>100000</v>
      </c>
      <c r="X93" s="302"/>
    </row>
    <row r="94" spans="1:24">
      <c r="A94" s="305" t="s">
        <v>116</v>
      </c>
      <c r="B94" s="228" t="s">
        <v>133</v>
      </c>
      <c r="C94" s="242" t="s">
        <v>136</v>
      </c>
      <c r="D94" s="242" t="s">
        <v>136</v>
      </c>
      <c r="E94" s="242" t="s">
        <v>136</v>
      </c>
      <c r="F94" s="236">
        <f>F96</f>
        <v>1240000070</v>
      </c>
      <c r="G94" s="242" t="s">
        <v>136</v>
      </c>
      <c r="H94" s="209">
        <f>H96</f>
        <v>28789380</v>
      </c>
      <c r="I94" s="209">
        <f t="shared" ref="I94:W94" si="76">I96</f>
        <v>27789380</v>
      </c>
      <c r="J94" s="209">
        <f t="shared" si="76"/>
        <v>27789380</v>
      </c>
      <c r="K94" s="209">
        <f t="shared" si="76"/>
        <v>84368140</v>
      </c>
      <c r="L94" s="209">
        <f t="shared" si="76"/>
        <v>28789380</v>
      </c>
      <c r="M94" s="209">
        <f t="shared" si="76"/>
        <v>28789281.84</v>
      </c>
      <c r="N94" s="209">
        <f t="shared" si="76"/>
        <v>4620000</v>
      </c>
      <c r="O94" s="209">
        <f t="shared" si="76"/>
        <v>4606021.03</v>
      </c>
      <c r="P94" s="209">
        <f t="shared" si="76"/>
        <v>16882501.84</v>
      </c>
      <c r="Q94" s="209">
        <f t="shared" si="76"/>
        <v>0</v>
      </c>
      <c r="R94" s="209">
        <f t="shared" si="76"/>
        <v>23020994.710000001</v>
      </c>
      <c r="S94" s="209"/>
      <c r="T94" s="209">
        <f t="shared" si="76"/>
        <v>28789380</v>
      </c>
      <c r="U94" s="209"/>
      <c r="V94" s="209">
        <f t="shared" si="76"/>
        <v>27789380</v>
      </c>
      <c r="W94" s="209">
        <f t="shared" si="76"/>
        <v>27789380</v>
      </c>
      <c r="X94" s="302"/>
    </row>
    <row r="95" spans="1:24" s="246" customFormat="1" ht="12.75" customHeight="1">
      <c r="A95" s="305"/>
      <c r="B95" s="237" t="s">
        <v>171</v>
      </c>
      <c r="C95" s="238"/>
      <c r="D95" s="239"/>
      <c r="E95" s="239"/>
      <c r="F95" s="239"/>
      <c r="G95" s="239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302"/>
    </row>
    <row r="96" spans="1:24" s="246" customFormat="1" ht="12.75" customHeight="1">
      <c r="A96" s="305"/>
      <c r="B96" s="237" t="s">
        <v>57</v>
      </c>
      <c r="C96" s="240" t="str">
        <f>'ПР4. 19.ПП4.Благ.2.Мер.'!C15</f>
        <v>009</v>
      </c>
      <c r="D96" s="240" t="str">
        <f>'ПР4. 19.ПП4.Благ.2.Мер.'!D15</f>
        <v>05</v>
      </c>
      <c r="E96" s="240" t="str">
        <f>'ПР4. 19.ПП4.Благ.2.Мер.'!E15</f>
        <v>03</v>
      </c>
      <c r="F96" s="236">
        <f>'ПР4. 19.ПП4.Благ.2.Мер.'!F15</f>
        <v>1240000070</v>
      </c>
      <c r="G96" s="238">
        <f>'ПР4. 19.ПП4.Благ.2.Мер.'!G15</f>
        <v>244</v>
      </c>
      <c r="H96" s="240">
        <f>'ПР4. 19.ПП4.Благ.2.Мер.'!H15</f>
        <v>28789380</v>
      </c>
      <c r="I96" s="240">
        <f>'ПР4. 19.ПП4.Благ.2.Мер.'!I15</f>
        <v>27789380</v>
      </c>
      <c r="J96" s="240">
        <f>'ПР4. 19.ПП4.Благ.2.Мер.'!J15</f>
        <v>27789380</v>
      </c>
      <c r="K96" s="240">
        <f>'ПР4. 19.ПП4.Благ.2.Мер.'!K15</f>
        <v>84368140</v>
      </c>
      <c r="L96" s="240">
        <v>28789380</v>
      </c>
      <c r="M96" s="240">
        <v>28789281.84</v>
      </c>
      <c r="N96" s="240">
        <v>4620000</v>
      </c>
      <c r="O96" s="240">
        <v>4606021.03</v>
      </c>
      <c r="P96" s="240">
        <f>N96+12262501.84</f>
        <v>16882501.84</v>
      </c>
      <c r="Q96" s="240"/>
      <c r="R96" s="240">
        <f>P96+6138492.87</f>
        <v>23020994.710000001</v>
      </c>
      <c r="S96" s="240"/>
      <c r="T96" s="240">
        <f>H96</f>
        <v>28789380</v>
      </c>
      <c r="U96" s="240"/>
      <c r="V96" s="240">
        <f>'ПР4. 19.ПП4.Благ.2.Мер.'!I15</f>
        <v>27789380</v>
      </c>
      <c r="W96" s="240">
        <f>'ПР4. 19.ПП4.Благ.2.Мер.'!J15</f>
        <v>27789380</v>
      </c>
      <c r="X96" s="302"/>
    </row>
    <row r="97" spans="2:25">
      <c r="B97" s="249"/>
      <c r="C97" s="250"/>
      <c r="D97" s="250"/>
      <c r="E97" s="250"/>
      <c r="F97" s="250"/>
      <c r="G97" s="250"/>
      <c r="H97" s="251"/>
      <c r="I97" s="251"/>
      <c r="J97" s="251"/>
      <c r="K97" s="251"/>
    </row>
    <row r="98" spans="2:25">
      <c r="B98" s="249"/>
      <c r="C98" s="250"/>
      <c r="D98" s="250"/>
      <c r="E98" s="250"/>
      <c r="F98" s="250"/>
      <c r="G98" s="250"/>
      <c r="H98" s="251"/>
      <c r="I98" s="251"/>
      <c r="J98" s="251"/>
      <c r="K98" s="251"/>
    </row>
    <row r="99" spans="2:25" s="221" customFormat="1">
      <c r="C99" s="222"/>
      <c r="D99" s="222"/>
      <c r="E99" s="222"/>
      <c r="F99" s="222"/>
      <c r="G99" s="222"/>
      <c r="H99" s="223"/>
      <c r="I99" s="223"/>
      <c r="J99" s="223"/>
      <c r="K99" s="223"/>
      <c r="L99" s="223"/>
      <c r="M99" s="223"/>
      <c r="N99" s="223"/>
      <c r="O99" s="223"/>
      <c r="Q99" s="223"/>
      <c r="R99" s="223"/>
      <c r="S99" s="223"/>
      <c r="T99" s="223"/>
      <c r="U99" s="223"/>
      <c r="Y99" s="220"/>
    </row>
    <row r="100" spans="2:25" s="221" customFormat="1" ht="15" customHeight="1">
      <c r="B100" s="252" t="s">
        <v>15</v>
      </c>
      <c r="C100" s="253"/>
      <c r="D100" s="253"/>
      <c r="E100" s="253"/>
      <c r="F100" s="253"/>
      <c r="G100" s="254"/>
      <c r="H100" s="255"/>
      <c r="I100" s="303" t="s">
        <v>14</v>
      </c>
      <c r="J100" s="303"/>
      <c r="K100" s="223"/>
      <c r="L100" s="223"/>
      <c r="M100" s="223"/>
      <c r="N100" s="223"/>
      <c r="O100" s="223"/>
      <c r="P100" s="223" t="s">
        <v>167</v>
      </c>
      <c r="Q100" s="223"/>
      <c r="R100" s="223"/>
      <c r="S100" s="223"/>
      <c r="T100" s="223"/>
      <c r="U100" s="223"/>
      <c r="Y100" s="220"/>
    </row>
  </sheetData>
  <mergeCells count="66">
    <mergeCell ref="A46:A48"/>
    <mergeCell ref="X91:X93"/>
    <mergeCell ref="A80:A83"/>
    <mergeCell ref="A84:A87"/>
    <mergeCell ref="A88:A90"/>
    <mergeCell ref="A58:A60"/>
    <mergeCell ref="A91:A93"/>
    <mergeCell ref="A73:A75"/>
    <mergeCell ref="A76:A78"/>
    <mergeCell ref="A61:A63"/>
    <mergeCell ref="X61:X63"/>
    <mergeCell ref="A49:A51"/>
    <mergeCell ref="A64:A67"/>
    <mergeCell ref="X64:X67"/>
    <mergeCell ref="A68:A71"/>
    <mergeCell ref="X68:X71"/>
    <mergeCell ref="X94:X96"/>
    <mergeCell ref="A36:A38"/>
    <mergeCell ref="A33:A35"/>
    <mergeCell ref="A52:A54"/>
    <mergeCell ref="X84:X87"/>
    <mergeCell ref="X88:X90"/>
    <mergeCell ref="X73:X75"/>
    <mergeCell ref="X76:X78"/>
    <mergeCell ref="X81:X83"/>
    <mergeCell ref="X36:X38"/>
    <mergeCell ref="X33:X35"/>
    <mergeCell ref="X58:X60"/>
    <mergeCell ref="X45:X54"/>
    <mergeCell ref="X55:X57"/>
    <mergeCell ref="A55:A57"/>
    <mergeCell ref="A94:A96"/>
    <mergeCell ref="A9:A11"/>
    <mergeCell ref="X9:X11"/>
    <mergeCell ref="A27:A29"/>
    <mergeCell ref="X27:X29"/>
    <mergeCell ref="A24:A26"/>
    <mergeCell ref="A15:A17"/>
    <mergeCell ref="X12:X14"/>
    <mergeCell ref="X39:X41"/>
    <mergeCell ref="X24:X26"/>
    <mergeCell ref="A12:A14"/>
    <mergeCell ref="A39:A41"/>
    <mergeCell ref="A18:A20"/>
    <mergeCell ref="A30:A32"/>
    <mergeCell ref="P5:Q5"/>
    <mergeCell ref="R5:S5"/>
    <mergeCell ref="T5:U5"/>
    <mergeCell ref="L2:X2"/>
    <mergeCell ref="A3:A6"/>
    <mergeCell ref="A42:A44"/>
    <mergeCell ref="A21:A23"/>
    <mergeCell ref="X21:X23"/>
    <mergeCell ref="I100:J100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54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4"/>
  <sheetViews>
    <sheetView view="pageBreakPreview" zoomScaleNormal="100" zoomScaleSheetLayoutView="100" workbookViewId="0">
      <selection activeCell="E234" sqref="E234:F234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2.25" customHeight="1">
      <c r="E1" s="315" t="s">
        <v>318</v>
      </c>
      <c r="F1" s="315"/>
      <c r="G1" s="315"/>
      <c r="H1" s="169"/>
      <c r="I1" s="169"/>
      <c r="J1" s="169"/>
      <c r="K1" s="169"/>
    </row>
    <row r="2" spans="1:20" ht="69" customHeight="1">
      <c r="E2" s="316" t="s">
        <v>321</v>
      </c>
      <c r="F2" s="316"/>
      <c r="G2" s="316"/>
      <c r="Q2" s="336" t="s">
        <v>153</v>
      </c>
      <c r="R2" s="336"/>
      <c r="S2" s="336"/>
      <c r="T2" s="336"/>
    </row>
    <row r="3" spans="1:20" ht="42.75" customHeight="1">
      <c r="A3" s="329" t="s">
        <v>203</v>
      </c>
      <c r="B3" s="329"/>
      <c r="C3" s="329"/>
      <c r="D3" s="329"/>
      <c r="E3" s="329"/>
      <c r="F3" s="329"/>
      <c r="G3" s="329"/>
      <c r="H3" s="329" t="s">
        <v>173</v>
      </c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</row>
    <row r="4" spans="1:20">
      <c r="A4" s="328" t="s">
        <v>54</v>
      </c>
      <c r="B4" s="330" t="s">
        <v>55</v>
      </c>
      <c r="C4" s="330" t="s">
        <v>254</v>
      </c>
      <c r="D4" s="328" t="s">
        <v>95</v>
      </c>
      <c r="E4" s="328"/>
      <c r="F4" s="328"/>
      <c r="G4" s="328"/>
      <c r="H4" s="328" t="s">
        <v>154</v>
      </c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5" t="s">
        <v>155</v>
      </c>
    </row>
    <row r="5" spans="1:20">
      <c r="A5" s="328"/>
      <c r="B5" s="330"/>
      <c r="C5" s="330"/>
      <c r="D5" s="328"/>
      <c r="E5" s="328"/>
      <c r="F5" s="328"/>
      <c r="G5" s="328"/>
      <c r="H5" s="328" t="s">
        <v>319</v>
      </c>
      <c r="I5" s="328"/>
      <c r="J5" s="328" t="s">
        <v>320</v>
      </c>
      <c r="K5" s="328"/>
      <c r="L5" s="328"/>
      <c r="M5" s="328"/>
      <c r="N5" s="328"/>
      <c r="O5" s="328"/>
      <c r="P5" s="328"/>
      <c r="Q5" s="328"/>
      <c r="R5" s="337" t="s">
        <v>35</v>
      </c>
      <c r="S5" s="337"/>
      <c r="T5" s="326"/>
    </row>
    <row r="6" spans="1:20" ht="15" customHeight="1">
      <c r="A6" s="328"/>
      <c r="B6" s="330"/>
      <c r="C6" s="330"/>
      <c r="D6" s="328"/>
      <c r="E6" s="328"/>
      <c r="F6" s="328"/>
      <c r="G6" s="328"/>
      <c r="H6" s="328"/>
      <c r="I6" s="328"/>
      <c r="J6" s="338" t="s">
        <v>156</v>
      </c>
      <c r="K6" s="338"/>
      <c r="L6" s="338" t="s">
        <v>157</v>
      </c>
      <c r="M6" s="338"/>
      <c r="N6" s="338" t="s">
        <v>158</v>
      </c>
      <c r="O6" s="338"/>
      <c r="P6" s="339" t="s">
        <v>159</v>
      </c>
      <c r="Q6" s="339"/>
      <c r="R6" s="337"/>
      <c r="S6" s="337"/>
      <c r="T6" s="326"/>
    </row>
    <row r="7" spans="1:20" ht="30">
      <c r="A7" s="328"/>
      <c r="B7" s="330"/>
      <c r="C7" s="330"/>
      <c r="D7" s="131" t="s">
        <v>144</v>
      </c>
      <c r="E7" s="131" t="s">
        <v>145</v>
      </c>
      <c r="F7" s="159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27"/>
    </row>
    <row r="8" spans="1:20" s="23" customFormat="1" ht="14.25" customHeight="1">
      <c r="A8" s="334" t="s">
        <v>53</v>
      </c>
      <c r="B8" s="334" t="s">
        <v>146</v>
      </c>
      <c r="C8" s="39" t="s">
        <v>56</v>
      </c>
      <c r="D8" s="85">
        <f>'06. Пр.1 Распределение. Отч.7'!H7</f>
        <v>489762971.94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1000890279.9400001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198615068.02000001</v>
      </c>
      <c r="M8" s="88">
        <f t="shared" ref="M8" si="1">SUM(M10:M14)</f>
        <v>0</v>
      </c>
      <c r="N8" s="88">
        <f t="shared" si="0"/>
        <v>391419723.38000005</v>
      </c>
      <c r="O8" s="88">
        <f t="shared" si="0"/>
        <v>0</v>
      </c>
      <c r="P8" s="88">
        <f t="shared" si="0"/>
        <v>495788703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40"/>
    </row>
    <row r="9" spans="1:20" s="23" customFormat="1" ht="14.25">
      <c r="A9" s="334"/>
      <c r="B9" s="334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41"/>
    </row>
    <row r="10" spans="1:20" s="23" customFormat="1" ht="14.25">
      <c r="A10" s="334"/>
      <c r="B10" s="334"/>
      <c r="C10" s="70" t="s">
        <v>44</v>
      </c>
      <c r="D10" s="85">
        <f t="shared" ref="D10:F14" si="2">D17+D108+D171+D192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H17+H108+H171+H192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41"/>
    </row>
    <row r="11" spans="1:20" s="23" customFormat="1" ht="14.25">
      <c r="A11" s="334"/>
      <c r="B11" s="334"/>
      <c r="C11" s="39" t="s">
        <v>46</v>
      </c>
      <c r="D11" s="85">
        <f t="shared" si="2"/>
        <v>111721320</v>
      </c>
      <c r="E11" s="85">
        <f t="shared" si="2"/>
        <v>0</v>
      </c>
      <c r="F11" s="85">
        <f t="shared" si="2"/>
        <v>0</v>
      </c>
      <c r="G11" s="85">
        <f t="shared" si="3"/>
        <v>111721320</v>
      </c>
      <c r="H11" s="88">
        <f t="shared" ref="H11:S11" si="5">H18+H109+H172+H193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41"/>
    </row>
    <row r="12" spans="1:20" s="23" customFormat="1" ht="14.25">
      <c r="A12" s="334"/>
      <c r="B12" s="334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H19+H110+H173+H194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41"/>
    </row>
    <row r="13" spans="1:20" s="23" customFormat="1" ht="14.25">
      <c r="A13" s="334"/>
      <c r="B13" s="334"/>
      <c r="C13" s="39" t="s">
        <v>48</v>
      </c>
      <c r="D13" s="85">
        <f t="shared" si="2"/>
        <v>378041651.94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889168959.94000006</v>
      </c>
      <c r="H13" s="88">
        <f t="shared" ref="H13:S13" si="7">H20+H111+H174+H195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162377512.12</v>
      </c>
      <c r="M13" s="88">
        <f t="shared" si="7"/>
        <v>0</v>
      </c>
      <c r="N13" s="88">
        <f t="shared" si="7"/>
        <v>302654472.57000005</v>
      </c>
      <c r="O13" s="88">
        <f t="shared" si="7"/>
        <v>0</v>
      </c>
      <c r="P13" s="88">
        <f t="shared" si="7"/>
        <v>384083503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41"/>
    </row>
    <row r="14" spans="1:20" s="23" customFormat="1" ht="14.25">
      <c r="A14" s="334"/>
      <c r="B14" s="334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H21+H112+H175+H196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42"/>
    </row>
    <row r="15" spans="1:20" s="44" customFormat="1">
      <c r="A15" s="323" t="s">
        <v>6</v>
      </c>
      <c r="B15" s="323" t="s">
        <v>80</v>
      </c>
      <c r="C15" s="41" t="s">
        <v>56</v>
      </c>
      <c r="D15" s="78">
        <f>D16+D17+D18+D19+D20+D21</f>
        <v>269299064.94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446292742.94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34100000</v>
      </c>
      <c r="K15" s="90">
        <f t="shared" ref="K15:S15" si="9">K22+K29+K36+K43+K50+K57+K64+K71+K78+K85+K92+K99</f>
        <v>34100000</v>
      </c>
      <c r="L15" s="90">
        <f t="shared" si="9"/>
        <v>113957605.88</v>
      </c>
      <c r="M15" s="90"/>
      <c r="N15" s="90">
        <f t="shared" si="9"/>
        <v>229849234.96000001</v>
      </c>
      <c r="O15" s="90"/>
      <c r="P15" s="90">
        <f t="shared" si="9"/>
        <v>275342528</v>
      </c>
      <c r="Q15" s="90"/>
      <c r="R15" s="90">
        <f t="shared" si="9"/>
        <v>83496839</v>
      </c>
      <c r="S15" s="90">
        <f t="shared" si="9"/>
        <v>83496839</v>
      </c>
      <c r="T15" s="343"/>
    </row>
    <row r="16" spans="1:20" s="44" customFormat="1">
      <c r="A16" s="323"/>
      <c r="B16" s="32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44"/>
    </row>
    <row r="17" spans="1:20" s="44" customFormat="1">
      <c r="A17" s="323"/>
      <c r="B17" s="323"/>
      <c r="C17" s="43" t="s">
        <v>44</v>
      </c>
      <c r="D17" s="78">
        <f>D24+D31+D38+D45+D52+D59+D66+D73+D80+D87+D94+D101</f>
        <v>0</v>
      </c>
      <c r="E17" s="78">
        <f t="shared" ref="E17:G17" si="10">E24+E31+E38+E45+E52+E59+E66+E73+E80+E87+E94+E101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44"/>
    </row>
    <row r="18" spans="1:20" s="44" customFormat="1">
      <c r="A18" s="323"/>
      <c r="B18" s="323"/>
      <c r="C18" s="41" t="s">
        <v>46</v>
      </c>
      <c r="D18" s="78">
        <f t="shared" ref="D18:G18" si="12">D25+D32+D39+D46+D53+D60+D67+D74+D81+D88+D95+D102</f>
        <v>111472400</v>
      </c>
      <c r="E18" s="78">
        <f t="shared" si="12"/>
        <v>0</v>
      </c>
      <c r="F18" s="78">
        <f t="shared" si="12"/>
        <v>0</v>
      </c>
      <c r="G18" s="78">
        <f t="shared" si="12"/>
        <v>111472400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44"/>
    </row>
    <row r="19" spans="1:20" s="44" customFormat="1">
      <c r="A19" s="323"/>
      <c r="B19" s="323"/>
      <c r="C19" s="72" t="s">
        <v>47</v>
      </c>
      <c r="D19" s="78">
        <f t="shared" ref="D19:G19" si="14">D26+D33+D40+D47+D54+D61+D68+D75+D82+D89+D96+D103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44"/>
    </row>
    <row r="20" spans="1:20" s="44" customFormat="1">
      <c r="A20" s="323"/>
      <c r="B20" s="323"/>
      <c r="C20" s="41" t="s">
        <v>48</v>
      </c>
      <c r="D20" s="78">
        <f t="shared" ref="D20:G20" si="16">D27+D34+D41+D48+D55+D62+D69+D76+D83+D90+D97+D104</f>
        <v>157826664.94</v>
      </c>
      <c r="E20" s="78">
        <f t="shared" si="16"/>
        <v>88496839</v>
      </c>
      <c r="F20" s="78">
        <f t="shared" si="16"/>
        <v>88496839</v>
      </c>
      <c r="G20" s="78">
        <f t="shared" si="16"/>
        <v>334820342.94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34100000</v>
      </c>
      <c r="K20" s="90">
        <f t="shared" si="17"/>
        <v>34100000</v>
      </c>
      <c r="L20" s="90">
        <f t="shared" si="17"/>
        <v>77720049.980000004</v>
      </c>
      <c r="M20" s="90"/>
      <c r="N20" s="90">
        <f t="shared" si="17"/>
        <v>141316784.15000001</v>
      </c>
      <c r="O20" s="90"/>
      <c r="P20" s="90">
        <f t="shared" si="17"/>
        <v>163870128</v>
      </c>
      <c r="Q20" s="90"/>
      <c r="R20" s="90">
        <f t="shared" si="17"/>
        <v>83496839</v>
      </c>
      <c r="S20" s="90">
        <f t="shared" si="17"/>
        <v>83496839</v>
      </c>
      <c r="T20" s="344"/>
    </row>
    <row r="21" spans="1:20" s="44" customFormat="1">
      <c r="A21" s="323"/>
      <c r="B21" s="323"/>
      <c r="C21" s="41" t="s">
        <v>49</v>
      </c>
      <c r="D21" s="78">
        <f t="shared" ref="D21:G21" si="18">D28+D35+D42+D49+D56+D63+D70+D77+D84+D91+D98+D105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45"/>
    </row>
    <row r="22" spans="1:20" s="37" customFormat="1" hidden="1">
      <c r="A22" s="328" t="s">
        <v>26</v>
      </c>
      <c r="B22" s="32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203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346"/>
    </row>
    <row r="23" spans="1:20" s="196" customFormat="1" ht="12.75" hidden="1">
      <c r="A23" s="335"/>
      <c r="B23" s="328"/>
      <c r="C23" s="17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47"/>
    </row>
    <row r="24" spans="1:20" s="196" customFormat="1" ht="12.75" hidden="1">
      <c r="A24" s="335"/>
      <c r="B24" s="328"/>
      <c r="C24" s="204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83"/>
      <c r="M24" s="183"/>
      <c r="N24" s="183"/>
      <c r="O24" s="183"/>
      <c r="P24" s="48"/>
      <c r="Q24" s="48"/>
      <c r="R24" s="48"/>
      <c r="S24" s="48"/>
      <c r="T24" s="347"/>
    </row>
    <row r="25" spans="1:20" s="196" customFormat="1" ht="12.75" hidden="1">
      <c r="A25" s="335"/>
      <c r="B25" s="328"/>
      <c r="C25" s="171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47"/>
    </row>
    <row r="26" spans="1:20" s="196" customFormat="1" ht="12.75" hidden="1">
      <c r="A26" s="335"/>
      <c r="B26" s="328"/>
      <c r="C26" s="17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47"/>
    </row>
    <row r="27" spans="1:20" s="196" customFormat="1" ht="12.75" hidden="1">
      <c r="A27" s="335"/>
      <c r="B27" s="328"/>
      <c r="C27" s="171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47"/>
    </row>
    <row r="28" spans="1:20" s="196" customFormat="1" ht="12.75" hidden="1">
      <c r="A28" s="335"/>
      <c r="B28" s="328"/>
      <c r="C28" s="17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48"/>
    </row>
    <row r="29" spans="1:20" s="37" customFormat="1" hidden="1">
      <c r="A29" s="328" t="s">
        <v>27</v>
      </c>
      <c r="B29" s="328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203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346"/>
    </row>
    <row r="30" spans="1:20" s="196" customFormat="1" ht="12.75" hidden="1">
      <c r="A30" s="335"/>
      <c r="B30" s="328"/>
      <c r="C30" s="171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47"/>
    </row>
    <row r="31" spans="1:20" s="196" customFormat="1" ht="12.75" hidden="1">
      <c r="A31" s="335"/>
      <c r="B31" s="328"/>
      <c r="C31" s="204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83"/>
      <c r="M31" s="183"/>
      <c r="N31" s="183"/>
      <c r="O31" s="183"/>
      <c r="P31" s="48"/>
      <c r="Q31" s="48"/>
      <c r="R31" s="48"/>
      <c r="S31" s="48"/>
      <c r="T31" s="347"/>
    </row>
    <row r="32" spans="1:20" s="196" customFormat="1" ht="12.75" hidden="1">
      <c r="A32" s="335"/>
      <c r="B32" s="328"/>
      <c r="C32" s="171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47"/>
    </row>
    <row r="33" spans="1:20" s="196" customFormat="1" ht="12.75" hidden="1">
      <c r="A33" s="335"/>
      <c r="B33" s="328"/>
      <c r="C33" s="17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47"/>
    </row>
    <row r="34" spans="1:20" s="196" customFormat="1" ht="12.75" hidden="1">
      <c r="A34" s="335"/>
      <c r="B34" s="328"/>
      <c r="C34" s="171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47"/>
    </row>
    <row r="35" spans="1:20" s="196" customFormat="1" ht="12.75" hidden="1">
      <c r="A35" s="335"/>
      <c r="B35" s="328"/>
      <c r="C35" s="17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48"/>
    </row>
    <row r="36" spans="1:20" s="206" customFormat="1" hidden="1">
      <c r="A36" s="332" t="s">
        <v>28</v>
      </c>
      <c r="B36" s="33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205" t="s">
        <v>56</v>
      </c>
      <c r="D36" s="185">
        <f>D38+D39+D40+D41+D42</f>
        <v>5000000</v>
      </c>
      <c r="E36" s="185">
        <f t="shared" ref="E36:S36" si="24">E38+E39+E40+E41+E42</f>
        <v>0</v>
      </c>
      <c r="F36" s="185">
        <f t="shared" si="24"/>
        <v>0</v>
      </c>
      <c r="G36" s="185">
        <f t="shared" si="24"/>
        <v>5000000</v>
      </c>
      <c r="H36" s="185">
        <f t="shared" si="24"/>
        <v>5000000</v>
      </c>
      <c r="I36" s="185">
        <f t="shared" si="24"/>
        <v>4998730.0999999996</v>
      </c>
      <c r="J36" s="185">
        <f t="shared" si="24"/>
        <v>0</v>
      </c>
      <c r="K36" s="185">
        <f t="shared" si="24"/>
        <v>0</v>
      </c>
      <c r="L36" s="185">
        <f t="shared" si="24"/>
        <v>0</v>
      </c>
      <c r="M36" s="185"/>
      <c r="N36" s="185">
        <f t="shared" si="24"/>
        <v>0</v>
      </c>
      <c r="O36" s="185"/>
      <c r="P36" s="185">
        <f t="shared" si="24"/>
        <v>0</v>
      </c>
      <c r="Q36" s="185"/>
      <c r="R36" s="185">
        <f t="shared" si="24"/>
        <v>0</v>
      </c>
      <c r="S36" s="185">
        <f t="shared" si="24"/>
        <v>0</v>
      </c>
      <c r="T36" s="197"/>
    </row>
    <row r="37" spans="1:20" s="206" customFormat="1" hidden="1">
      <c r="A37" s="333"/>
      <c r="B37" s="332"/>
      <c r="C37" s="186" t="s">
        <v>45</v>
      </c>
      <c r="D37" s="184"/>
      <c r="E37" s="184"/>
      <c r="F37" s="184"/>
      <c r="G37" s="184"/>
      <c r="H37" s="198"/>
      <c r="I37" s="198"/>
      <c r="J37" s="198"/>
      <c r="K37" s="198"/>
      <c r="L37" s="199"/>
      <c r="M37" s="199"/>
      <c r="N37" s="199"/>
      <c r="O37" s="199"/>
      <c r="P37" s="200"/>
      <c r="Q37" s="200"/>
      <c r="R37" s="184"/>
      <c r="S37" s="184"/>
      <c r="T37" s="197"/>
    </row>
    <row r="38" spans="1:20" s="206" customFormat="1" hidden="1">
      <c r="A38" s="333"/>
      <c r="B38" s="332"/>
      <c r="C38" s="207" t="s">
        <v>44</v>
      </c>
      <c r="D38" s="184">
        <v>0</v>
      </c>
      <c r="E38" s="184">
        <v>0</v>
      </c>
      <c r="F38" s="184">
        <v>0</v>
      </c>
      <c r="G38" s="184">
        <v>0</v>
      </c>
      <c r="H38" s="198"/>
      <c r="I38" s="198"/>
      <c r="J38" s="198"/>
      <c r="K38" s="198"/>
      <c r="L38" s="199"/>
      <c r="M38" s="199"/>
      <c r="N38" s="199"/>
      <c r="O38" s="199"/>
      <c r="P38" s="200"/>
      <c r="Q38" s="200"/>
      <c r="R38" s="184"/>
      <c r="S38" s="184"/>
      <c r="T38" s="197"/>
    </row>
    <row r="39" spans="1:20" s="206" customFormat="1" hidden="1">
      <c r="A39" s="333"/>
      <c r="B39" s="332"/>
      <c r="C39" s="186" t="s">
        <v>46</v>
      </c>
      <c r="D39" s="184">
        <v>0</v>
      </c>
      <c r="E39" s="184">
        <v>0</v>
      </c>
      <c r="F39" s="184">
        <v>0</v>
      </c>
      <c r="G39" s="184">
        <v>0</v>
      </c>
      <c r="H39" s="198"/>
      <c r="I39" s="198"/>
      <c r="J39" s="198"/>
      <c r="K39" s="198"/>
      <c r="L39" s="199"/>
      <c r="M39" s="199"/>
      <c r="N39" s="199"/>
      <c r="O39" s="199"/>
      <c r="P39" s="200"/>
      <c r="Q39" s="200"/>
      <c r="R39" s="184"/>
      <c r="S39" s="184"/>
      <c r="T39" s="197"/>
    </row>
    <row r="40" spans="1:20" s="206" customFormat="1" hidden="1">
      <c r="A40" s="333"/>
      <c r="B40" s="332"/>
      <c r="C40" s="186" t="s">
        <v>47</v>
      </c>
      <c r="D40" s="184">
        <v>0</v>
      </c>
      <c r="E40" s="184">
        <v>0</v>
      </c>
      <c r="F40" s="184">
        <v>0</v>
      </c>
      <c r="G40" s="184">
        <v>0</v>
      </c>
      <c r="H40" s="198"/>
      <c r="I40" s="198"/>
      <c r="J40" s="198"/>
      <c r="K40" s="198"/>
      <c r="L40" s="199"/>
      <c r="M40" s="199"/>
      <c r="N40" s="199"/>
      <c r="O40" s="199"/>
      <c r="P40" s="200"/>
      <c r="Q40" s="200"/>
      <c r="R40" s="184"/>
      <c r="S40" s="184"/>
      <c r="T40" s="197"/>
    </row>
    <row r="41" spans="1:20" s="206" customFormat="1" hidden="1">
      <c r="A41" s="333"/>
      <c r="B41" s="332"/>
      <c r="C41" s="186" t="s">
        <v>48</v>
      </c>
      <c r="D41" s="201">
        <f>'ПР3. 10.ПП1.Дороги.2.Мер.'!H11</f>
        <v>5000000</v>
      </c>
      <c r="E41" s="201">
        <f>'ПР3. 10.ПП1.Дороги.2.Мер.'!I11</f>
        <v>0</v>
      </c>
      <c r="F41" s="201">
        <f>'ПР3. 10.ПП1.Дороги.2.Мер.'!J11</f>
        <v>0</v>
      </c>
      <c r="G41" s="201">
        <f>'ПР3. 10.ПП1.Дороги.2.Мер.'!K11</f>
        <v>5000000</v>
      </c>
      <c r="H41" s="202">
        <f>'06. Пр.1 Распределение. Отч.7'!L17</f>
        <v>5000000</v>
      </c>
      <c r="I41" s="202">
        <f>'06. Пр.1 Распределение. Отч.7'!M17</f>
        <v>4998730.0999999996</v>
      </c>
      <c r="J41" s="202">
        <f>'06. Пр.1 Распределение. Отч.7'!N17</f>
        <v>0</v>
      </c>
      <c r="K41" s="202">
        <f>'06. Пр.1 Распределение. Отч.7'!O17</f>
        <v>0</v>
      </c>
      <c r="L41" s="202">
        <f>'06. Пр.1 Распределение. Отч.7'!P17</f>
        <v>0</v>
      </c>
      <c r="M41" s="202">
        <f>'06. Пр.1 Распределение. Отч.7'!Q17</f>
        <v>0</v>
      </c>
      <c r="N41" s="202">
        <f>'06. Пр.1 Распределение. Отч.7'!R17</f>
        <v>0</v>
      </c>
      <c r="O41" s="202">
        <f>'06. Пр.1 Распределение. Отч.7'!S17</f>
        <v>0</v>
      </c>
      <c r="P41" s="202">
        <f>'06. Пр.1 Распределение. Отч.7'!T17</f>
        <v>0</v>
      </c>
      <c r="Q41" s="202">
        <f>'06. Пр.1 Распределение. Отч.7'!U17</f>
        <v>0</v>
      </c>
      <c r="R41" s="202">
        <f>'06. Пр.1 Распределение. Отч.7'!V17</f>
        <v>0</v>
      </c>
      <c r="S41" s="202">
        <f>'06. Пр.1 Распределение. Отч.7'!W17</f>
        <v>0</v>
      </c>
      <c r="T41" s="197"/>
    </row>
    <row r="42" spans="1:20" s="206" customFormat="1" hidden="1">
      <c r="A42" s="333"/>
      <c r="B42" s="332"/>
      <c r="C42" s="186" t="s">
        <v>49</v>
      </c>
      <c r="D42" s="184">
        <v>0</v>
      </c>
      <c r="E42" s="184">
        <v>0</v>
      </c>
      <c r="F42" s="184">
        <v>0</v>
      </c>
      <c r="G42" s="184">
        <v>0</v>
      </c>
      <c r="H42" s="198"/>
      <c r="I42" s="198"/>
      <c r="J42" s="198"/>
      <c r="K42" s="198"/>
      <c r="L42" s="199"/>
      <c r="M42" s="199"/>
      <c r="N42" s="199"/>
      <c r="O42" s="199"/>
      <c r="P42" s="200"/>
      <c r="Q42" s="200"/>
      <c r="R42" s="184"/>
      <c r="S42" s="184"/>
      <c r="T42" s="197"/>
    </row>
    <row r="43" spans="1:20" s="37" customFormat="1" ht="15" hidden="1" customHeight="1">
      <c r="A43" s="328" t="s">
        <v>96</v>
      </c>
      <c r="B43" s="32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03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49"/>
    </row>
    <row r="44" spans="1:20" s="196" customFormat="1" ht="12.75" hidden="1">
      <c r="A44" s="335"/>
      <c r="B44" s="328"/>
      <c r="C44" s="171" t="s">
        <v>45</v>
      </c>
      <c r="D44" s="48"/>
      <c r="E44" s="48"/>
      <c r="F44" s="48"/>
      <c r="G44" s="48"/>
      <c r="H44" s="114"/>
      <c r="I44" s="114"/>
      <c r="J44" s="114"/>
      <c r="K44" s="114"/>
      <c r="L44" s="183"/>
      <c r="M44" s="183"/>
      <c r="N44" s="183"/>
      <c r="O44" s="183"/>
      <c r="P44" s="48"/>
      <c r="Q44" s="48"/>
      <c r="R44" s="48"/>
      <c r="S44" s="48"/>
      <c r="T44" s="350"/>
    </row>
    <row r="45" spans="1:20" s="196" customFormat="1" ht="12.75" hidden="1">
      <c r="A45" s="335"/>
      <c r="B45" s="328"/>
      <c r="C45" s="204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83"/>
      <c r="M45" s="183"/>
      <c r="N45" s="183"/>
      <c r="O45" s="183"/>
      <c r="P45" s="48"/>
      <c r="Q45" s="48"/>
      <c r="R45" s="48"/>
      <c r="S45" s="48"/>
      <c r="T45" s="350"/>
    </row>
    <row r="46" spans="1:20" s="196" customFormat="1" ht="12.75" hidden="1">
      <c r="A46" s="335"/>
      <c r="B46" s="328"/>
      <c r="C46" s="171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50"/>
    </row>
    <row r="47" spans="1:20" s="196" customFormat="1" ht="12.75" hidden="1">
      <c r="A47" s="335"/>
      <c r="B47" s="328"/>
      <c r="C47" s="17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83"/>
      <c r="M47" s="183"/>
      <c r="N47" s="183"/>
      <c r="O47" s="183"/>
      <c r="P47" s="48"/>
      <c r="Q47" s="48"/>
      <c r="R47" s="48"/>
      <c r="S47" s="48"/>
      <c r="T47" s="350"/>
    </row>
    <row r="48" spans="1:20" s="196" customFormat="1" ht="12.75" hidden="1">
      <c r="A48" s="335"/>
      <c r="B48" s="328"/>
      <c r="C48" s="171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50"/>
    </row>
    <row r="49" spans="1:20" s="196" customFormat="1" ht="12.75" hidden="1">
      <c r="A49" s="335"/>
      <c r="B49" s="328"/>
      <c r="C49" s="17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83"/>
      <c r="M49" s="183"/>
      <c r="N49" s="183"/>
      <c r="O49" s="183"/>
      <c r="P49" s="48"/>
      <c r="Q49" s="48"/>
      <c r="R49" s="48"/>
      <c r="S49" s="48"/>
      <c r="T49" s="351"/>
    </row>
    <row r="50" spans="1:20" s="37" customFormat="1" ht="15" hidden="1" customHeight="1">
      <c r="A50" s="328" t="s">
        <v>113</v>
      </c>
      <c r="B50" s="32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203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0</v>
      </c>
      <c r="M50" s="78">
        <f t="shared" si="28"/>
        <v>0</v>
      </c>
      <c r="N50" s="78">
        <f t="shared" si="28"/>
        <v>0</v>
      </c>
      <c r="O50" s="78"/>
      <c r="P50" s="78">
        <f t="shared" ref="P50" si="29">P52+P53+P54+P55+P56</f>
        <v>0</v>
      </c>
      <c r="Q50" s="78"/>
      <c r="R50" s="78">
        <f t="shared" ref="R50:S50" si="30">R52+R53+R54+R55+R56</f>
        <v>0</v>
      </c>
      <c r="S50" s="78">
        <f t="shared" si="30"/>
        <v>0</v>
      </c>
      <c r="T50" s="349"/>
    </row>
    <row r="51" spans="1:20" s="196" customFormat="1" ht="12.75" hidden="1">
      <c r="A51" s="335"/>
      <c r="B51" s="328"/>
      <c r="C51" s="171" t="s">
        <v>45</v>
      </c>
      <c r="D51" s="48"/>
      <c r="E51" s="48"/>
      <c r="F51" s="48"/>
      <c r="G51" s="48"/>
      <c r="H51" s="114"/>
      <c r="I51" s="114"/>
      <c r="J51" s="114"/>
      <c r="K51" s="114"/>
      <c r="L51" s="183"/>
      <c r="M51" s="183"/>
      <c r="N51" s="183"/>
      <c r="O51" s="183"/>
      <c r="P51" s="48"/>
      <c r="Q51" s="48"/>
      <c r="R51" s="48"/>
      <c r="S51" s="48"/>
      <c r="T51" s="350"/>
    </row>
    <row r="52" spans="1:20" s="196" customFormat="1" ht="12.75" hidden="1">
      <c r="A52" s="335"/>
      <c r="B52" s="328"/>
      <c r="C52" s="204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83"/>
      <c r="M52" s="183"/>
      <c r="N52" s="183"/>
      <c r="O52" s="183"/>
      <c r="P52" s="48"/>
      <c r="Q52" s="48"/>
      <c r="R52" s="48"/>
      <c r="S52" s="48"/>
      <c r="T52" s="350"/>
    </row>
    <row r="53" spans="1:20" s="196" customFormat="1" ht="12.75" hidden="1">
      <c r="A53" s="335"/>
      <c r="B53" s="328"/>
      <c r="C53" s="17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83"/>
      <c r="M53" s="183"/>
      <c r="N53" s="183"/>
      <c r="O53" s="183"/>
      <c r="P53" s="48"/>
      <c r="Q53" s="48"/>
      <c r="R53" s="48"/>
      <c r="S53" s="48"/>
      <c r="T53" s="350"/>
    </row>
    <row r="54" spans="1:20" s="196" customFormat="1" ht="12.75" hidden="1">
      <c r="A54" s="335"/>
      <c r="B54" s="328"/>
      <c r="C54" s="17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83"/>
      <c r="M54" s="183"/>
      <c r="N54" s="183"/>
      <c r="O54" s="183"/>
      <c r="P54" s="48"/>
      <c r="Q54" s="48"/>
      <c r="R54" s="48"/>
      <c r="S54" s="48"/>
      <c r="T54" s="350"/>
    </row>
    <row r="55" spans="1:20" s="196" customFormat="1" ht="12.75" hidden="1">
      <c r="A55" s="335"/>
      <c r="B55" s="328"/>
      <c r="C55" s="171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0</v>
      </c>
      <c r="M55" s="115">
        <f>'06. Пр.1 Распределение. Отч.7'!Q23</f>
        <v>0</v>
      </c>
      <c r="N55" s="115">
        <f>'06. Пр.1 Распределение. Отч.7'!R23</f>
        <v>0</v>
      </c>
      <c r="O55" s="115">
        <f>'06. Пр.1 Распределение. Отч.7'!S23</f>
        <v>0</v>
      </c>
      <c r="P55" s="115">
        <f>'06. Пр.1 Распределение. Отч.7'!T23</f>
        <v>0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50"/>
    </row>
    <row r="56" spans="1:20" s="196" customFormat="1" ht="12.75" hidden="1">
      <c r="A56" s="335"/>
      <c r="B56" s="328"/>
      <c r="C56" s="17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83"/>
      <c r="M56" s="183"/>
      <c r="N56" s="183"/>
      <c r="O56" s="183"/>
      <c r="P56" s="48"/>
      <c r="Q56" s="48"/>
      <c r="R56" s="48"/>
      <c r="S56" s="48"/>
      <c r="T56" s="351"/>
    </row>
    <row r="57" spans="1:20" s="37" customFormat="1" ht="15" hidden="1" customHeight="1">
      <c r="A57" s="328" t="s">
        <v>314</v>
      </c>
      <c r="B57" s="328" t="str">
        <f>'06. Пр.1 Распределение. Отч.7'!B24</f>
        <v>Ремонт автомобильной дороги местного значения ул. Енисейская, ул. Красноярская за счет средств муниципального дорожного фонда</v>
      </c>
      <c r="C57" s="203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20000000</v>
      </c>
      <c r="M57" s="78">
        <f t="shared" ref="M57" si="32">M59+M60+M61+M62+M63</f>
        <v>0</v>
      </c>
      <c r="N57" s="78">
        <f t="shared" si="31"/>
        <v>50000000</v>
      </c>
      <c r="O57" s="78"/>
      <c r="P57" s="78">
        <f t="shared" si="31"/>
        <v>50000000</v>
      </c>
      <c r="Q57" s="78"/>
      <c r="R57" s="78">
        <f t="shared" si="31"/>
        <v>0</v>
      </c>
      <c r="S57" s="78">
        <f t="shared" si="31"/>
        <v>0</v>
      </c>
      <c r="T57" s="349"/>
    </row>
    <row r="58" spans="1:20" s="196" customFormat="1" ht="12.75" hidden="1">
      <c r="A58" s="335"/>
      <c r="B58" s="328"/>
      <c r="C58" s="171" t="s">
        <v>45</v>
      </c>
      <c r="D58" s="48"/>
      <c r="E58" s="48"/>
      <c r="F58" s="48"/>
      <c r="G58" s="48"/>
      <c r="H58" s="114"/>
      <c r="I58" s="114"/>
      <c r="J58" s="114"/>
      <c r="K58" s="114"/>
      <c r="L58" s="183"/>
      <c r="M58" s="183"/>
      <c r="N58" s="183"/>
      <c r="O58" s="183"/>
      <c r="P58" s="48"/>
      <c r="Q58" s="48"/>
      <c r="R58" s="48"/>
      <c r="S58" s="48"/>
      <c r="T58" s="350"/>
    </row>
    <row r="59" spans="1:20" s="196" customFormat="1" ht="12.75" hidden="1">
      <c r="A59" s="335"/>
      <c r="B59" s="328"/>
      <c r="C59" s="204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83"/>
      <c r="M59" s="183"/>
      <c r="N59" s="183"/>
      <c r="O59" s="183"/>
      <c r="P59" s="48"/>
      <c r="Q59" s="48"/>
      <c r="R59" s="48"/>
      <c r="S59" s="48"/>
      <c r="T59" s="350"/>
    </row>
    <row r="60" spans="1:20" s="196" customFormat="1" ht="12.75" hidden="1">
      <c r="A60" s="335"/>
      <c r="B60" s="328"/>
      <c r="C60" s="17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83"/>
      <c r="M60" s="183"/>
      <c r="N60" s="183"/>
      <c r="O60" s="183"/>
      <c r="P60" s="48"/>
      <c r="Q60" s="48"/>
      <c r="R60" s="48"/>
      <c r="S60" s="48"/>
      <c r="T60" s="350"/>
    </row>
    <row r="61" spans="1:20" s="196" customFormat="1" ht="12.75" hidden="1">
      <c r="A61" s="335"/>
      <c r="B61" s="328"/>
      <c r="C61" s="17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83"/>
      <c r="M61" s="183"/>
      <c r="N61" s="183"/>
      <c r="O61" s="183"/>
      <c r="P61" s="48"/>
      <c r="Q61" s="48"/>
      <c r="R61" s="48"/>
      <c r="S61" s="48"/>
      <c r="T61" s="350"/>
    </row>
    <row r="62" spans="1:20" s="196" customFormat="1" ht="12.75" hidden="1">
      <c r="A62" s="335"/>
      <c r="B62" s="328"/>
      <c r="C62" s="171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20000000</v>
      </c>
      <c r="M62" s="115">
        <f>'06. Пр.1 Распределение. Отч.7'!Q26</f>
        <v>0</v>
      </c>
      <c r="N62" s="115">
        <f>'06. Пр.1 Распределение. Отч.7'!R26</f>
        <v>50000000</v>
      </c>
      <c r="O62" s="115">
        <f>'06. Пр.1 Распределение. Отч.7'!S26</f>
        <v>0</v>
      </c>
      <c r="P62" s="115">
        <f>'06. Пр.1 Распределение. Отч.7'!T26</f>
        <v>50000000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50"/>
    </row>
    <row r="63" spans="1:20" s="196" customFormat="1" ht="12.75" hidden="1">
      <c r="A63" s="335"/>
      <c r="B63" s="328"/>
      <c r="C63" s="17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83"/>
      <c r="M63" s="183"/>
      <c r="N63" s="183"/>
      <c r="O63" s="183"/>
      <c r="P63" s="48"/>
      <c r="Q63" s="48"/>
      <c r="R63" s="48"/>
      <c r="S63" s="48"/>
      <c r="T63" s="351"/>
    </row>
    <row r="64" spans="1:20" s="37" customFormat="1" ht="15" hidden="1" customHeight="1">
      <c r="A64" s="325" t="s">
        <v>315</v>
      </c>
      <c r="B64" s="32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203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49"/>
    </row>
    <row r="65" spans="1:20" s="37" customFormat="1" hidden="1">
      <c r="A65" s="326"/>
      <c r="B65" s="328"/>
      <c r="C65" s="203" t="s">
        <v>45</v>
      </c>
      <c r="D65" s="78"/>
      <c r="E65" s="78"/>
      <c r="F65" s="78"/>
      <c r="G65" s="78"/>
      <c r="H65" s="89"/>
      <c r="I65" s="89"/>
      <c r="J65" s="89"/>
      <c r="K65" s="89"/>
      <c r="L65" s="182"/>
      <c r="M65" s="182"/>
      <c r="N65" s="182"/>
      <c r="O65" s="182"/>
      <c r="P65" s="78"/>
      <c r="Q65" s="78"/>
      <c r="R65" s="78"/>
      <c r="S65" s="78"/>
      <c r="T65" s="350"/>
    </row>
    <row r="66" spans="1:20" s="196" customFormat="1" ht="12.75" hidden="1">
      <c r="A66" s="326"/>
      <c r="B66" s="328"/>
      <c r="C66" s="204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83"/>
      <c r="M66" s="183"/>
      <c r="N66" s="183"/>
      <c r="O66" s="183"/>
      <c r="P66" s="48"/>
      <c r="Q66" s="48"/>
      <c r="R66" s="48"/>
      <c r="S66" s="48"/>
      <c r="T66" s="350"/>
    </row>
    <row r="67" spans="1:20" s="196" customFormat="1" ht="12.75" hidden="1">
      <c r="A67" s="326"/>
      <c r="B67" s="328"/>
      <c r="C67" s="171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50"/>
    </row>
    <row r="68" spans="1:20" s="196" customFormat="1" ht="12.75" hidden="1">
      <c r="A68" s="326"/>
      <c r="B68" s="328"/>
      <c r="C68" s="17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83"/>
      <c r="M68" s="183"/>
      <c r="N68" s="183"/>
      <c r="O68" s="183"/>
      <c r="P68" s="48"/>
      <c r="Q68" s="48"/>
      <c r="R68" s="48"/>
      <c r="S68" s="48"/>
      <c r="T68" s="350"/>
    </row>
    <row r="69" spans="1:20" s="196" customFormat="1" ht="12.75" hidden="1">
      <c r="A69" s="326"/>
      <c r="B69" s="328"/>
      <c r="C69" s="171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50"/>
    </row>
    <row r="70" spans="1:20" s="196" customFormat="1" ht="12.75" hidden="1">
      <c r="A70" s="327"/>
      <c r="B70" s="328"/>
      <c r="C70" s="17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83"/>
      <c r="M70" s="183"/>
      <c r="N70" s="183"/>
      <c r="O70" s="183"/>
      <c r="P70" s="48"/>
      <c r="Q70" s="48"/>
      <c r="R70" s="48"/>
      <c r="S70" s="48"/>
      <c r="T70" s="351"/>
    </row>
    <row r="71" spans="1:20" s="37" customFormat="1" hidden="1">
      <c r="A71" s="325" t="s">
        <v>316</v>
      </c>
      <c r="B71" s="32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0</v>
      </c>
      <c r="O71" s="78"/>
      <c r="P71" s="78">
        <f t="shared" ref="P71" si="37">P73+P74+P75+P76+P77</f>
        <v>0</v>
      </c>
      <c r="Q71" s="78"/>
      <c r="R71" s="78">
        <f t="shared" ref="R71:S71" si="38">R73+R74+R75+R76+R77</f>
        <v>0</v>
      </c>
      <c r="S71" s="78">
        <f t="shared" si="38"/>
        <v>0</v>
      </c>
      <c r="T71" s="349"/>
    </row>
    <row r="72" spans="1:20" s="196" customFormat="1" ht="12.75" hidden="1">
      <c r="A72" s="326"/>
      <c r="B72" s="328"/>
      <c r="C72" s="171" t="s">
        <v>45</v>
      </c>
      <c r="D72" s="48"/>
      <c r="E72" s="48"/>
      <c r="F72" s="48"/>
      <c r="G72" s="48"/>
      <c r="H72" s="114"/>
      <c r="I72" s="114"/>
      <c r="J72" s="114"/>
      <c r="K72" s="114"/>
      <c r="L72" s="183"/>
      <c r="M72" s="183"/>
      <c r="N72" s="183"/>
      <c r="O72" s="183"/>
      <c r="P72" s="48"/>
      <c r="Q72" s="48"/>
      <c r="R72" s="48"/>
      <c r="S72" s="48"/>
      <c r="T72" s="350"/>
    </row>
    <row r="73" spans="1:20" s="196" customFormat="1" ht="12.75" hidden="1">
      <c r="A73" s="326"/>
      <c r="B73" s="328"/>
      <c r="C73" s="204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83"/>
      <c r="M73" s="183"/>
      <c r="N73" s="183"/>
      <c r="O73" s="183"/>
      <c r="P73" s="48"/>
      <c r="Q73" s="48"/>
      <c r="R73" s="48"/>
      <c r="S73" s="48"/>
      <c r="T73" s="350"/>
    </row>
    <row r="74" spans="1:20" s="196" customFormat="1" ht="12.75" hidden="1">
      <c r="A74" s="326"/>
      <c r="B74" s="328"/>
      <c r="C74" s="17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50"/>
    </row>
    <row r="75" spans="1:20" s="196" customFormat="1" ht="12.75" hidden="1">
      <c r="A75" s="326"/>
      <c r="B75" s="328"/>
      <c r="C75" s="17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83"/>
      <c r="M75" s="183"/>
      <c r="N75" s="183"/>
      <c r="O75" s="183"/>
      <c r="P75" s="48"/>
      <c r="Q75" s="48"/>
      <c r="R75" s="48"/>
      <c r="S75" s="48"/>
      <c r="T75" s="350"/>
    </row>
    <row r="76" spans="1:20" s="196" customFormat="1" ht="12.75" hidden="1">
      <c r="A76" s="326"/>
      <c r="B76" s="328"/>
      <c r="C76" s="171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50"/>
    </row>
    <row r="77" spans="1:20" s="196" customFormat="1" ht="12.75" hidden="1">
      <c r="A77" s="327"/>
      <c r="B77" s="328"/>
      <c r="C77" s="17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83"/>
      <c r="M77" s="183"/>
      <c r="N77" s="183"/>
      <c r="O77" s="183"/>
      <c r="P77" s="48"/>
      <c r="Q77" s="48"/>
      <c r="R77" s="48"/>
      <c r="S77" s="48"/>
      <c r="T77" s="351"/>
    </row>
    <row r="78" spans="1:20" s="37" customFormat="1" ht="15" hidden="1" customHeight="1">
      <c r="A78" s="325" t="s">
        <v>343</v>
      </c>
      <c r="B78" s="328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203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19700000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49"/>
    </row>
    <row r="79" spans="1:20" s="196" customFormat="1" ht="12.75" hidden="1">
      <c r="A79" s="326"/>
      <c r="B79" s="328"/>
      <c r="C79" s="171" t="s">
        <v>45</v>
      </c>
      <c r="D79" s="48"/>
      <c r="E79" s="48"/>
      <c r="F79" s="48"/>
      <c r="G79" s="48"/>
      <c r="H79" s="114"/>
      <c r="I79" s="114"/>
      <c r="J79" s="114"/>
      <c r="K79" s="114"/>
      <c r="L79" s="183"/>
      <c r="M79" s="183"/>
      <c r="N79" s="183"/>
      <c r="O79" s="183"/>
      <c r="P79" s="48"/>
      <c r="Q79" s="48"/>
      <c r="R79" s="48"/>
      <c r="S79" s="48"/>
      <c r="T79" s="350"/>
    </row>
    <row r="80" spans="1:20" s="196" customFormat="1" ht="12.75" hidden="1">
      <c r="A80" s="326"/>
      <c r="B80" s="328"/>
      <c r="C80" s="204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83"/>
      <c r="M80" s="183"/>
      <c r="N80" s="183"/>
      <c r="O80" s="183"/>
      <c r="P80" s="48"/>
      <c r="Q80" s="48"/>
      <c r="R80" s="48"/>
      <c r="S80" s="48"/>
      <c r="T80" s="350"/>
    </row>
    <row r="81" spans="1:20" s="196" customFormat="1" ht="12.75" hidden="1">
      <c r="A81" s="326"/>
      <c r="B81" s="328"/>
      <c r="C81" s="17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50"/>
    </row>
    <row r="82" spans="1:20" s="196" customFormat="1" ht="12.75" hidden="1">
      <c r="A82" s="326"/>
      <c r="B82" s="328"/>
      <c r="C82" s="17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83"/>
      <c r="M82" s="183"/>
      <c r="N82" s="183"/>
      <c r="O82" s="183"/>
      <c r="P82" s="48"/>
      <c r="Q82" s="48"/>
      <c r="R82" s="48"/>
      <c r="S82" s="48"/>
      <c r="T82" s="350"/>
    </row>
    <row r="83" spans="1:20" s="196" customFormat="1" ht="12.75" hidden="1">
      <c r="A83" s="326"/>
      <c r="B83" s="328"/>
      <c r="C83" s="171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19700000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50"/>
    </row>
    <row r="84" spans="1:20" s="196" customFormat="1" ht="12.75" hidden="1">
      <c r="A84" s="327"/>
      <c r="B84" s="328"/>
      <c r="C84" s="17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83"/>
      <c r="M84" s="183"/>
      <c r="N84" s="183"/>
      <c r="O84" s="183"/>
      <c r="P84" s="48"/>
      <c r="Q84" s="48"/>
      <c r="R84" s="48"/>
      <c r="S84" s="48"/>
      <c r="T84" s="351"/>
    </row>
    <row r="85" spans="1:20" s="37" customFormat="1" ht="15" hidden="1" customHeight="1">
      <c r="A85" s="325" t="s">
        <v>344</v>
      </c>
      <c r="B85" s="328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203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373289</v>
      </c>
      <c r="M85" s="78">
        <f t="shared" ref="M85" si="42">M87+M88+M89+M90+M91</f>
        <v>0</v>
      </c>
      <c r="N85" s="78">
        <f t="shared" si="41"/>
        <v>373289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49"/>
    </row>
    <row r="86" spans="1:20" s="196" customFormat="1" ht="12.75" hidden="1">
      <c r="A86" s="326"/>
      <c r="B86" s="328"/>
      <c r="C86" s="171" t="s">
        <v>45</v>
      </c>
      <c r="D86" s="48"/>
      <c r="E86" s="48"/>
      <c r="F86" s="48"/>
      <c r="G86" s="48"/>
      <c r="H86" s="114"/>
      <c r="I86" s="114"/>
      <c r="J86" s="114"/>
      <c r="K86" s="114"/>
      <c r="L86" s="183"/>
      <c r="M86" s="183"/>
      <c r="N86" s="183"/>
      <c r="O86" s="183"/>
      <c r="P86" s="48"/>
      <c r="Q86" s="48"/>
      <c r="R86" s="48"/>
      <c r="S86" s="48"/>
      <c r="T86" s="350"/>
    </row>
    <row r="87" spans="1:20" s="196" customFormat="1" ht="12.75" hidden="1">
      <c r="A87" s="326"/>
      <c r="B87" s="328"/>
      <c r="C87" s="204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83"/>
      <c r="M87" s="183"/>
      <c r="N87" s="183"/>
      <c r="O87" s="183"/>
      <c r="P87" s="48"/>
      <c r="Q87" s="48"/>
      <c r="R87" s="48"/>
      <c r="S87" s="48"/>
      <c r="T87" s="350"/>
    </row>
    <row r="88" spans="1:20" s="196" customFormat="1" ht="12.75" hidden="1">
      <c r="A88" s="326"/>
      <c r="B88" s="328"/>
      <c r="C88" s="171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83"/>
      <c r="M88" s="183"/>
      <c r="N88" s="183"/>
      <c r="O88" s="183"/>
      <c r="P88" s="48"/>
      <c r="Q88" s="48"/>
      <c r="R88" s="48"/>
      <c r="S88" s="48"/>
      <c r="T88" s="350"/>
    </row>
    <row r="89" spans="1:20" s="196" customFormat="1" ht="12.75" hidden="1">
      <c r="A89" s="326"/>
      <c r="B89" s="328"/>
      <c r="C89" s="17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83"/>
      <c r="M89" s="183"/>
      <c r="N89" s="183"/>
      <c r="O89" s="183"/>
      <c r="P89" s="48"/>
      <c r="Q89" s="48"/>
      <c r="R89" s="48"/>
      <c r="S89" s="48"/>
      <c r="T89" s="350"/>
    </row>
    <row r="90" spans="1:20" s="196" customFormat="1" ht="12.75" hidden="1">
      <c r="A90" s="326"/>
      <c r="B90" s="328"/>
      <c r="C90" s="171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373289</v>
      </c>
      <c r="M90" s="115">
        <f>'06. Пр.1 Распределение. Отч.7'!Q38</f>
        <v>0</v>
      </c>
      <c r="N90" s="115">
        <f>'06. Пр.1 Распределение. Отч.7'!R38</f>
        <v>373289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50"/>
    </row>
    <row r="91" spans="1:20" s="196" customFormat="1" ht="12.75" hidden="1">
      <c r="A91" s="327"/>
      <c r="B91" s="328"/>
      <c r="C91" s="17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83"/>
      <c r="M91" s="183"/>
      <c r="N91" s="183"/>
      <c r="O91" s="183"/>
      <c r="P91" s="48"/>
      <c r="Q91" s="48"/>
      <c r="R91" s="48"/>
      <c r="S91" s="48"/>
      <c r="T91" s="351"/>
    </row>
    <row r="92" spans="1:20" s="37" customFormat="1" ht="15" hidden="1" customHeight="1">
      <c r="A92" s="325" t="s">
        <v>345</v>
      </c>
      <c r="B92" s="328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203" t="s">
        <v>56</v>
      </c>
      <c r="D92" s="78">
        <f>D94+D95+D96+D97+D98</f>
        <v>2779090.8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12779090.800000001</v>
      </c>
      <c r="H92" s="78">
        <f t="shared" si="43"/>
        <v>0</v>
      </c>
      <c r="I92" s="78">
        <f t="shared" si="43"/>
        <v>0</v>
      </c>
      <c r="J92" s="78">
        <f t="shared" si="43"/>
        <v>0</v>
      </c>
      <c r="K92" s="78">
        <f t="shared" si="43"/>
        <v>0</v>
      </c>
      <c r="L92" s="78">
        <f t="shared" si="43"/>
        <v>0</v>
      </c>
      <c r="M92" s="78">
        <f t="shared" ref="M92" si="44">M94+M95+M96+M97+M98</f>
        <v>0</v>
      </c>
      <c r="N92" s="78">
        <f t="shared" si="43"/>
        <v>0</v>
      </c>
      <c r="O92" s="78"/>
      <c r="P92" s="78">
        <f t="shared" si="43"/>
        <v>0</v>
      </c>
      <c r="Q92" s="78"/>
      <c r="R92" s="78">
        <f t="shared" si="43"/>
        <v>0</v>
      </c>
      <c r="S92" s="78">
        <f t="shared" si="43"/>
        <v>0</v>
      </c>
      <c r="T92" s="349"/>
    </row>
    <row r="93" spans="1:20" s="37" customFormat="1" hidden="1">
      <c r="A93" s="326"/>
      <c r="B93" s="328"/>
      <c r="C93" s="203" t="s">
        <v>45</v>
      </c>
      <c r="D93" s="78"/>
      <c r="E93" s="78"/>
      <c r="F93" s="78"/>
      <c r="G93" s="78"/>
      <c r="H93" s="89"/>
      <c r="I93" s="89"/>
      <c r="J93" s="89"/>
      <c r="K93" s="89"/>
      <c r="L93" s="182"/>
      <c r="M93" s="182"/>
      <c r="N93" s="182"/>
      <c r="O93" s="182"/>
      <c r="P93" s="78"/>
      <c r="Q93" s="78"/>
      <c r="R93" s="78"/>
      <c r="S93" s="78"/>
      <c r="T93" s="350"/>
    </row>
    <row r="94" spans="1:20" s="196" customFormat="1" ht="12.75" hidden="1">
      <c r="A94" s="326"/>
      <c r="B94" s="328"/>
      <c r="C94" s="204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83"/>
      <c r="M94" s="183"/>
      <c r="N94" s="183"/>
      <c r="O94" s="183"/>
      <c r="P94" s="48"/>
      <c r="Q94" s="48"/>
      <c r="R94" s="48"/>
      <c r="S94" s="48"/>
      <c r="T94" s="350"/>
    </row>
    <row r="95" spans="1:20" s="196" customFormat="1" ht="12.75" hidden="1">
      <c r="A95" s="326"/>
      <c r="B95" s="328"/>
      <c r="C95" s="171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83"/>
      <c r="M95" s="183"/>
      <c r="N95" s="183"/>
      <c r="O95" s="183"/>
      <c r="P95" s="48"/>
      <c r="Q95" s="48"/>
      <c r="R95" s="48"/>
      <c r="S95" s="48"/>
      <c r="T95" s="350"/>
    </row>
    <row r="96" spans="1:20" s="196" customFormat="1" ht="12.75" hidden="1">
      <c r="A96" s="326"/>
      <c r="B96" s="328"/>
      <c r="C96" s="171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83"/>
      <c r="M96" s="183"/>
      <c r="N96" s="183"/>
      <c r="O96" s="183"/>
      <c r="P96" s="48"/>
      <c r="Q96" s="48"/>
      <c r="R96" s="48"/>
      <c r="S96" s="48"/>
      <c r="T96" s="350"/>
    </row>
    <row r="97" spans="1:20" s="196" customFormat="1" ht="12.75" hidden="1">
      <c r="A97" s="326"/>
      <c r="B97" s="328"/>
      <c r="C97" s="171" t="s">
        <v>48</v>
      </c>
      <c r="D97" s="49">
        <f>'06. Пр.1 Распределение. Отч.7'!H39</f>
        <v>2779090.8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12779090.800000001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50"/>
    </row>
    <row r="98" spans="1:20" s="196" customFormat="1" ht="12.75" hidden="1">
      <c r="A98" s="327"/>
      <c r="B98" s="328"/>
      <c r="C98" s="171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83"/>
      <c r="M98" s="183"/>
      <c r="N98" s="183"/>
      <c r="O98" s="183"/>
      <c r="P98" s="48"/>
      <c r="Q98" s="48"/>
      <c r="R98" s="48"/>
      <c r="S98" s="48"/>
      <c r="T98" s="351"/>
    </row>
    <row r="99" spans="1:20" s="37" customFormat="1" ht="15" hidden="1" customHeight="1">
      <c r="A99" s="325" t="s">
        <v>346</v>
      </c>
      <c r="B99" s="32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203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0</v>
      </c>
      <c r="M99" s="78">
        <f t="shared" si="45"/>
        <v>0</v>
      </c>
      <c r="N99" s="78">
        <f t="shared" si="45"/>
        <v>0</v>
      </c>
      <c r="O99" s="78"/>
      <c r="P99" s="78">
        <f t="shared" ref="P99" si="46">P101+P102+P103+P104+P105</f>
        <v>0</v>
      </c>
      <c r="Q99" s="78"/>
      <c r="R99" s="78">
        <f t="shared" ref="R99:S99" si="47">R101+R102+R103+R104+R105</f>
        <v>0</v>
      </c>
      <c r="S99" s="78">
        <f t="shared" si="47"/>
        <v>0</v>
      </c>
      <c r="T99" s="349"/>
    </row>
    <row r="100" spans="1:20" s="37" customFormat="1" hidden="1">
      <c r="A100" s="326"/>
      <c r="B100" s="328"/>
      <c r="C100" s="203" t="s">
        <v>45</v>
      </c>
      <c r="D100" s="78"/>
      <c r="E100" s="78"/>
      <c r="F100" s="78"/>
      <c r="G100" s="78"/>
      <c r="H100" s="89"/>
      <c r="I100" s="89"/>
      <c r="J100" s="89"/>
      <c r="K100" s="89"/>
      <c r="L100" s="182"/>
      <c r="M100" s="182"/>
      <c r="N100" s="182"/>
      <c r="O100" s="182"/>
      <c r="P100" s="78"/>
      <c r="Q100" s="78"/>
      <c r="R100" s="78"/>
      <c r="S100" s="78"/>
      <c r="T100" s="350"/>
    </row>
    <row r="101" spans="1:20" s="196" customFormat="1" ht="12.75" hidden="1">
      <c r="A101" s="326"/>
      <c r="B101" s="328"/>
      <c r="C101" s="204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83"/>
      <c r="M101" s="183"/>
      <c r="N101" s="183"/>
      <c r="O101" s="183"/>
      <c r="P101" s="48"/>
      <c r="Q101" s="48"/>
      <c r="R101" s="48"/>
      <c r="S101" s="48"/>
      <c r="T101" s="350"/>
    </row>
    <row r="102" spans="1:20" s="196" customFormat="1" ht="12.75" hidden="1">
      <c r="A102" s="326"/>
      <c r="B102" s="328"/>
      <c r="C102" s="171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83"/>
      <c r="M102" s="183"/>
      <c r="N102" s="183"/>
      <c r="O102" s="183"/>
      <c r="P102" s="48"/>
      <c r="Q102" s="48"/>
      <c r="R102" s="48"/>
      <c r="S102" s="48"/>
      <c r="T102" s="350"/>
    </row>
    <row r="103" spans="1:20" s="196" customFormat="1" ht="12.75" hidden="1">
      <c r="A103" s="326"/>
      <c r="B103" s="328"/>
      <c r="C103" s="171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83"/>
      <c r="M103" s="183"/>
      <c r="N103" s="183"/>
      <c r="O103" s="183"/>
      <c r="P103" s="48"/>
      <c r="Q103" s="48"/>
      <c r="R103" s="48"/>
      <c r="S103" s="48"/>
      <c r="T103" s="350"/>
    </row>
    <row r="104" spans="1:20" s="196" customFormat="1" ht="12.75" hidden="1">
      <c r="A104" s="326"/>
      <c r="B104" s="328"/>
      <c r="C104" s="171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0</v>
      </c>
      <c r="M104" s="115">
        <f>'06. Пр.1 Распределение. Отч.7'!Q44</f>
        <v>0</v>
      </c>
      <c r="N104" s="115">
        <f>'06. Пр.1 Распределение. Отч.7'!R44</f>
        <v>0</v>
      </c>
      <c r="O104" s="115">
        <f>'06. Пр.1 Распределение. Отч.7'!S44</f>
        <v>0</v>
      </c>
      <c r="P104" s="115">
        <f>'06. Пр.1 Распределение. Отч.7'!T44</f>
        <v>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50"/>
    </row>
    <row r="105" spans="1:20" s="196" customFormat="1" ht="12.75" hidden="1">
      <c r="A105" s="327"/>
      <c r="B105" s="328"/>
      <c r="C105" s="171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83"/>
      <c r="M105" s="183"/>
      <c r="N105" s="183"/>
      <c r="O105" s="183"/>
      <c r="P105" s="48"/>
      <c r="Q105" s="48"/>
      <c r="R105" s="48"/>
      <c r="S105" s="48"/>
      <c r="T105" s="351"/>
    </row>
    <row r="106" spans="1:20" s="44" customFormat="1">
      <c r="A106" s="323" t="s">
        <v>7</v>
      </c>
      <c r="B106" s="323" t="s">
        <v>76</v>
      </c>
      <c r="C106" s="41" t="s">
        <v>56</v>
      </c>
      <c r="D106" s="78">
        <f>D108+D109+D110+D111+D112</f>
        <v>1667092</v>
      </c>
      <c r="E106" s="78">
        <f t="shared" ref="E106:G106" si="48">E108+E109+E110+E111+E112</f>
        <v>370000</v>
      </c>
      <c r="F106" s="78">
        <f t="shared" si="48"/>
        <v>370000</v>
      </c>
      <c r="G106" s="78">
        <f t="shared" si="48"/>
        <v>2407092</v>
      </c>
      <c r="H106" s="90">
        <f>'06. Пр.1 Распределение. Отч.7'!L45</f>
        <v>5698160</v>
      </c>
      <c r="I106" s="90">
        <f>'06. Пр.1 Распределение. Отч.7'!M45</f>
        <v>5600970.0999999996</v>
      </c>
      <c r="J106" s="90">
        <f>J113+J120+J127+J134+J141+J148</f>
        <v>320000</v>
      </c>
      <c r="K106" s="90">
        <f t="shared" ref="K106:S106" si="49">K113+K120+K127+K134+K141+K148</f>
        <v>314700</v>
      </c>
      <c r="L106" s="90">
        <f t="shared" si="49"/>
        <v>480000</v>
      </c>
      <c r="M106" s="90">
        <f t="shared" si="49"/>
        <v>0</v>
      </c>
      <c r="N106" s="90">
        <f t="shared" si="49"/>
        <v>894360</v>
      </c>
      <c r="O106" s="90">
        <f t="shared" si="49"/>
        <v>0</v>
      </c>
      <c r="P106" s="90">
        <f t="shared" si="49"/>
        <v>1649360</v>
      </c>
      <c r="Q106" s="90">
        <f t="shared" si="49"/>
        <v>0</v>
      </c>
      <c r="R106" s="90">
        <f t="shared" si="49"/>
        <v>370000</v>
      </c>
      <c r="S106" s="90">
        <f t="shared" si="49"/>
        <v>370000</v>
      </c>
      <c r="T106" s="352"/>
    </row>
    <row r="107" spans="1:20" s="44" customFormat="1">
      <c r="A107" s="323"/>
      <c r="B107" s="323"/>
      <c r="C107" s="41" t="s">
        <v>45</v>
      </c>
      <c r="D107" s="78"/>
      <c r="E107" s="78"/>
      <c r="F107" s="78"/>
      <c r="G107" s="78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353"/>
    </row>
    <row r="108" spans="1:20" s="44" customFormat="1">
      <c r="A108" s="323"/>
      <c r="B108" s="323"/>
      <c r="C108" s="43" t="s">
        <v>44</v>
      </c>
      <c r="D108" s="78">
        <f>D115+D122+D129+D136+D143+D150+D157+D164</f>
        <v>0</v>
      </c>
      <c r="E108" s="78">
        <f t="shared" ref="E108:G108" si="50">E115+E122+E129+E136+E143+E150+E157+E164</f>
        <v>0</v>
      </c>
      <c r="F108" s="78">
        <f t="shared" si="50"/>
        <v>0</v>
      </c>
      <c r="G108" s="78">
        <f t="shared" si="50"/>
        <v>0</v>
      </c>
      <c r="H108" s="90">
        <v>0</v>
      </c>
      <c r="I108" s="90">
        <v>0</v>
      </c>
      <c r="J108" s="90">
        <f t="shared" ref="J108:S108" si="51">J115+J122+J129+J136+J143+J150</f>
        <v>0</v>
      </c>
      <c r="K108" s="90">
        <f t="shared" si="51"/>
        <v>0</v>
      </c>
      <c r="L108" s="90">
        <f t="shared" si="51"/>
        <v>0</v>
      </c>
      <c r="M108" s="90">
        <f t="shared" si="51"/>
        <v>0</v>
      </c>
      <c r="N108" s="90">
        <f t="shared" si="51"/>
        <v>0</v>
      </c>
      <c r="O108" s="90">
        <f t="shared" si="51"/>
        <v>0</v>
      </c>
      <c r="P108" s="90">
        <f t="shared" si="51"/>
        <v>0</v>
      </c>
      <c r="Q108" s="90">
        <f t="shared" si="51"/>
        <v>0</v>
      </c>
      <c r="R108" s="90">
        <f t="shared" si="51"/>
        <v>0</v>
      </c>
      <c r="S108" s="90">
        <f t="shared" si="51"/>
        <v>0</v>
      </c>
      <c r="T108" s="353"/>
    </row>
    <row r="109" spans="1:20" s="44" customFormat="1">
      <c r="A109" s="323"/>
      <c r="B109" s="323"/>
      <c r="C109" s="41" t="s">
        <v>46</v>
      </c>
      <c r="D109" s="78">
        <f t="shared" ref="D109:G109" si="52">D116+D123+D130+D137+D144+D151+D158+D165</f>
        <v>248920</v>
      </c>
      <c r="E109" s="78">
        <f t="shared" si="52"/>
        <v>0</v>
      </c>
      <c r="F109" s="78">
        <f t="shared" si="52"/>
        <v>0</v>
      </c>
      <c r="G109" s="78">
        <f t="shared" si="52"/>
        <v>248920</v>
      </c>
      <c r="H109" s="90">
        <v>356800</v>
      </c>
      <c r="I109" s="90">
        <v>356800</v>
      </c>
      <c r="J109" s="90">
        <f t="shared" ref="J109:S109" si="53">J116+J123+J130+J137+J144+J151</f>
        <v>0</v>
      </c>
      <c r="K109" s="90">
        <f t="shared" si="53"/>
        <v>0</v>
      </c>
      <c r="L109" s="90">
        <f t="shared" si="53"/>
        <v>0</v>
      </c>
      <c r="M109" s="90">
        <f t="shared" si="53"/>
        <v>0</v>
      </c>
      <c r="N109" s="90">
        <f t="shared" si="53"/>
        <v>232800</v>
      </c>
      <c r="O109" s="90">
        <f t="shared" si="53"/>
        <v>0</v>
      </c>
      <c r="P109" s="90">
        <f t="shared" si="53"/>
        <v>232800</v>
      </c>
      <c r="Q109" s="90">
        <f t="shared" si="53"/>
        <v>0</v>
      </c>
      <c r="R109" s="90">
        <f t="shared" si="53"/>
        <v>0</v>
      </c>
      <c r="S109" s="90">
        <f t="shared" si="53"/>
        <v>0</v>
      </c>
      <c r="T109" s="353"/>
    </row>
    <row r="110" spans="1:20" s="44" customFormat="1">
      <c r="A110" s="323"/>
      <c r="B110" s="323"/>
      <c r="C110" s="72" t="s">
        <v>47</v>
      </c>
      <c r="D110" s="78">
        <f t="shared" ref="D110:G110" si="54">D117+D124+D131+D138+D145+D152+D159+D166</f>
        <v>0</v>
      </c>
      <c r="E110" s="78">
        <f t="shared" si="54"/>
        <v>0</v>
      </c>
      <c r="F110" s="78">
        <f t="shared" si="54"/>
        <v>0</v>
      </c>
      <c r="G110" s="78">
        <f t="shared" si="54"/>
        <v>0</v>
      </c>
      <c r="H110" s="90">
        <v>0</v>
      </c>
      <c r="I110" s="90">
        <v>0</v>
      </c>
      <c r="J110" s="90">
        <f t="shared" ref="J110:S110" si="55">J117+J124+J131+J138+J145+J152</f>
        <v>0</v>
      </c>
      <c r="K110" s="90">
        <f t="shared" si="55"/>
        <v>0</v>
      </c>
      <c r="L110" s="90">
        <f t="shared" si="55"/>
        <v>0</v>
      </c>
      <c r="M110" s="90">
        <f t="shared" si="55"/>
        <v>0</v>
      </c>
      <c r="N110" s="90">
        <f t="shared" si="55"/>
        <v>0</v>
      </c>
      <c r="O110" s="90">
        <f t="shared" si="55"/>
        <v>0</v>
      </c>
      <c r="P110" s="90">
        <f t="shared" si="55"/>
        <v>0</v>
      </c>
      <c r="Q110" s="90">
        <f t="shared" si="55"/>
        <v>0</v>
      </c>
      <c r="R110" s="90">
        <f t="shared" si="55"/>
        <v>0</v>
      </c>
      <c r="S110" s="90">
        <f t="shared" si="55"/>
        <v>0</v>
      </c>
      <c r="T110" s="353"/>
    </row>
    <row r="111" spans="1:20" s="44" customFormat="1">
      <c r="A111" s="323"/>
      <c r="B111" s="323"/>
      <c r="C111" s="41" t="s">
        <v>48</v>
      </c>
      <c r="D111" s="78">
        <f t="shared" ref="D111:G111" si="56">D118+D125+D132+D139+D146+D153+D160+D167</f>
        <v>1418172</v>
      </c>
      <c r="E111" s="78">
        <f t="shared" si="56"/>
        <v>370000</v>
      </c>
      <c r="F111" s="78">
        <f t="shared" si="56"/>
        <v>370000</v>
      </c>
      <c r="G111" s="78">
        <f t="shared" si="56"/>
        <v>2158172</v>
      </c>
      <c r="H111" s="90">
        <v>5341360</v>
      </c>
      <c r="I111" s="90">
        <v>5244170.0999999996</v>
      </c>
      <c r="J111" s="90">
        <f t="shared" ref="J111:S111" si="57">J118+J125+J132+J139+J146+J153</f>
        <v>320000</v>
      </c>
      <c r="K111" s="90">
        <f t="shared" si="57"/>
        <v>314700</v>
      </c>
      <c r="L111" s="90">
        <f t="shared" si="57"/>
        <v>480000</v>
      </c>
      <c r="M111" s="90">
        <f t="shared" si="57"/>
        <v>0</v>
      </c>
      <c r="N111" s="90">
        <f t="shared" si="57"/>
        <v>661560</v>
      </c>
      <c r="O111" s="90">
        <f t="shared" si="57"/>
        <v>0</v>
      </c>
      <c r="P111" s="90">
        <f t="shared" si="57"/>
        <v>1416560</v>
      </c>
      <c r="Q111" s="90">
        <f t="shared" si="57"/>
        <v>0</v>
      </c>
      <c r="R111" s="90">
        <f t="shared" si="57"/>
        <v>370000</v>
      </c>
      <c r="S111" s="90">
        <f t="shared" si="57"/>
        <v>370000</v>
      </c>
      <c r="T111" s="353"/>
    </row>
    <row r="112" spans="1:20" s="44" customFormat="1">
      <c r="A112" s="323"/>
      <c r="B112" s="323"/>
      <c r="C112" s="41" t="s">
        <v>49</v>
      </c>
      <c r="D112" s="78">
        <f t="shared" ref="D112:G112" si="58">D119+D126+D133+D140+D147+D154+D161+D168</f>
        <v>0</v>
      </c>
      <c r="E112" s="78">
        <f t="shared" si="58"/>
        <v>0</v>
      </c>
      <c r="F112" s="78">
        <f t="shared" si="58"/>
        <v>0</v>
      </c>
      <c r="G112" s="78">
        <f t="shared" si="58"/>
        <v>0</v>
      </c>
      <c r="H112" s="90">
        <v>0</v>
      </c>
      <c r="I112" s="90">
        <v>0</v>
      </c>
      <c r="J112" s="90">
        <f t="shared" ref="J112:S112" si="59">J119+J126+J133+J140+J147+J154</f>
        <v>0</v>
      </c>
      <c r="K112" s="90">
        <f t="shared" si="59"/>
        <v>0</v>
      </c>
      <c r="L112" s="90">
        <f t="shared" si="59"/>
        <v>0</v>
      </c>
      <c r="M112" s="90">
        <f t="shared" si="59"/>
        <v>0</v>
      </c>
      <c r="N112" s="90">
        <f t="shared" si="59"/>
        <v>0</v>
      </c>
      <c r="O112" s="90">
        <f t="shared" si="59"/>
        <v>0</v>
      </c>
      <c r="P112" s="90">
        <f t="shared" si="59"/>
        <v>0</v>
      </c>
      <c r="Q112" s="90">
        <f t="shared" si="59"/>
        <v>0</v>
      </c>
      <c r="R112" s="90">
        <f t="shared" si="59"/>
        <v>0</v>
      </c>
      <c r="S112" s="90">
        <f t="shared" si="59"/>
        <v>0</v>
      </c>
      <c r="T112" s="354"/>
    </row>
    <row r="113" spans="1:20">
      <c r="A113" s="317" t="s">
        <v>29</v>
      </c>
      <c r="B113" s="31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13" s="112" t="s">
        <v>56</v>
      </c>
      <c r="D113" s="78">
        <f>D115+D116+D117+D118+D119</f>
        <v>232800</v>
      </c>
      <c r="E113" s="78">
        <f t="shared" ref="E113:G113" si="60">E115+E116+E117+E118+E119</f>
        <v>0</v>
      </c>
      <c r="F113" s="78">
        <f t="shared" si="60"/>
        <v>0</v>
      </c>
      <c r="G113" s="78">
        <f t="shared" si="60"/>
        <v>232800</v>
      </c>
      <c r="H113" s="90">
        <f t="shared" ref="H113:I113" si="61">SUM(H115:H119)</f>
        <v>310000</v>
      </c>
      <c r="I113" s="90">
        <f t="shared" si="61"/>
        <v>310000</v>
      </c>
      <c r="J113" s="90">
        <f>SUM(J115:J119)</f>
        <v>0</v>
      </c>
      <c r="K113" s="90">
        <f t="shared" ref="K113:S113" si="62">SUM(K115:K119)</f>
        <v>0</v>
      </c>
      <c r="L113" s="90">
        <f t="shared" si="62"/>
        <v>0</v>
      </c>
      <c r="M113" s="90">
        <f t="shared" si="62"/>
        <v>0</v>
      </c>
      <c r="N113" s="90">
        <f t="shared" si="62"/>
        <v>232800</v>
      </c>
      <c r="O113" s="90">
        <f t="shared" si="62"/>
        <v>0</v>
      </c>
      <c r="P113" s="90">
        <f t="shared" si="62"/>
        <v>232800</v>
      </c>
      <c r="Q113" s="90">
        <f t="shared" si="62"/>
        <v>0</v>
      </c>
      <c r="R113" s="90">
        <f t="shared" si="62"/>
        <v>0</v>
      </c>
      <c r="S113" s="90">
        <f t="shared" si="62"/>
        <v>0</v>
      </c>
      <c r="T113" s="78"/>
    </row>
    <row r="114" spans="1:20" s="101" customFormat="1" ht="12.75">
      <c r="A114" s="321"/>
      <c r="B114" s="318"/>
      <c r="C114" s="113" t="s">
        <v>45</v>
      </c>
      <c r="D114" s="48"/>
      <c r="E114" s="48"/>
      <c r="F114" s="48"/>
      <c r="G114" s="48"/>
      <c r="H114" s="114"/>
      <c r="I114" s="114"/>
      <c r="J114" s="114"/>
      <c r="K114" s="114"/>
      <c r="L114" s="170"/>
      <c r="M114" s="170"/>
      <c r="N114" s="170"/>
      <c r="O114" s="170"/>
      <c r="P114" s="48"/>
      <c r="Q114" s="48"/>
      <c r="R114" s="48"/>
      <c r="S114" s="48"/>
      <c r="T114" s="170"/>
    </row>
    <row r="115" spans="1:20" s="101" customFormat="1" ht="12.75">
      <c r="A115" s="321"/>
      <c r="B115" s="318"/>
      <c r="C115" s="116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170"/>
      <c r="M115" s="170"/>
      <c r="N115" s="170"/>
      <c r="O115" s="170"/>
      <c r="P115" s="48"/>
      <c r="Q115" s="48"/>
      <c r="R115" s="48"/>
      <c r="S115" s="48"/>
      <c r="T115" s="170"/>
    </row>
    <row r="116" spans="1:20" s="101" customFormat="1" ht="12.75">
      <c r="A116" s="321"/>
      <c r="B116" s="318"/>
      <c r="C116" s="113" t="s">
        <v>46</v>
      </c>
      <c r="D116" s="48">
        <f>'ПР5. 13.ПП2.БДД.2.Мер.'!H9</f>
        <v>232800</v>
      </c>
      <c r="E116" s="48">
        <f>'ПР5. 13.ПП2.БДД.2.Мер.'!I9</f>
        <v>0</v>
      </c>
      <c r="F116" s="48">
        <f>'ПР5. 13.ПП2.БДД.2.Мер.'!J9</f>
        <v>0</v>
      </c>
      <c r="G116" s="48">
        <f>'ПР5. 13.ПП2.БДД.2.Мер.'!K9</f>
        <v>232800</v>
      </c>
      <c r="H116" s="115">
        <f>'06. Пр.1 Распределение. Отч.7'!L48</f>
        <v>310000</v>
      </c>
      <c r="I116" s="115">
        <f>'06. Пр.1 Распределение. Отч.7'!M48</f>
        <v>310000</v>
      </c>
      <c r="J116" s="115">
        <f>'06. Пр.1 Распределение. Отч.7'!N48</f>
        <v>0</v>
      </c>
      <c r="K116" s="115">
        <f>'06. Пр.1 Распределение. Отч.7'!O48</f>
        <v>0</v>
      </c>
      <c r="L116" s="115">
        <f>'06. Пр.1 Распределение. Отч.7'!P48</f>
        <v>0</v>
      </c>
      <c r="M116" s="115">
        <f>'06. Пр.1 Распределение. Отч.7'!Q48</f>
        <v>0</v>
      </c>
      <c r="N116" s="115">
        <f>'06. Пр.1 Распределение. Отч.7'!R48</f>
        <v>232800</v>
      </c>
      <c r="O116" s="115">
        <f>'06. Пр.1 Распределение. Отч.7'!S48</f>
        <v>0</v>
      </c>
      <c r="P116" s="115">
        <f>'06. Пр.1 Распределение. Отч.7'!T48</f>
        <v>232800</v>
      </c>
      <c r="Q116" s="115">
        <f>'06. Пр.1 Распределение. Отч.7'!U48</f>
        <v>0</v>
      </c>
      <c r="R116" s="115">
        <f>'06. Пр.1 Распределение. Отч.7'!V48</f>
        <v>0</v>
      </c>
      <c r="S116" s="115">
        <f>'06. Пр.1 Распределение. Отч.7'!W48</f>
        <v>0</v>
      </c>
      <c r="T116" s="170"/>
    </row>
    <row r="117" spans="1:20" s="101" customFormat="1" ht="12.75">
      <c r="A117" s="321"/>
      <c r="B117" s="318"/>
      <c r="C117" s="113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70"/>
      <c r="M117" s="170"/>
      <c r="N117" s="170"/>
      <c r="O117" s="170"/>
      <c r="P117" s="48"/>
      <c r="Q117" s="48"/>
      <c r="R117" s="48"/>
      <c r="S117" s="48"/>
      <c r="T117" s="170"/>
    </row>
    <row r="118" spans="1:20" s="101" customFormat="1" ht="12.75">
      <c r="A118" s="321"/>
      <c r="B118" s="318"/>
      <c r="C118" s="113" t="s">
        <v>48</v>
      </c>
      <c r="D118" s="48">
        <v>0</v>
      </c>
      <c r="E118" s="48">
        <v>0</v>
      </c>
      <c r="F118" s="48">
        <v>0</v>
      </c>
      <c r="G118" s="48">
        <v>0</v>
      </c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48"/>
    </row>
    <row r="119" spans="1:20" s="101" customFormat="1" ht="12.75">
      <c r="A119" s="321"/>
      <c r="B119" s="318"/>
      <c r="C119" s="113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170"/>
      <c r="M119" s="170"/>
      <c r="N119" s="170"/>
      <c r="O119" s="170"/>
      <c r="P119" s="48"/>
      <c r="Q119" s="48"/>
      <c r="R119" s="48"/>
      <c r="S119" s="48"/>
      <c r="T119" s="170"/>
    </row>
    <row r="120" spans="1:20">
      <c r="A120" s="317" t="s">
        <v>30</v>
      </c>
      <c r="B120" s="31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0" s="112" t="s">
        <v>56</v>
      </c>
      <c r="D120" s="78">
        <f>D122+D123+D124+D125+D126</f>
        <v>46560</v>
      </c>
      <c r="E120" s="78">
        <f t="shared" ref="E120:G120" si="63">E122+E123+E124+E125+E126</f>
        <v>0</v>
      </c>
      <c r="F120" s="78">
        <f t="shared" si="63"/>
        <v>0</v>
      </c>
      <c r="G120" s="78">
        <f t="shared" si="63"/>
        <v>46560</v>
      </c>
      <c r="H120" s="90">
        <f t="shared" ref="H120:I120" si="64">SUM(H122:H126)</f>
        <v>62000</v>
      </c>
      <c r="I120" s="90">
        <f t="shared" si="64"/>
        <v>62000</v>
      </c>
      <c r="J120" s="90">
        <f>SUM(J122:J126)</f>
        <v>0</v>
      </c>
      <c r="K120" s="90">
        <f t="shared" ref="K120:S120" si="65">SUM(K122:K126)</f>
        <v>0</v>
      </c>
      <c r="L120" s="90">
        <f t="shared" si="65"/>
        <v>0</v>
      </c>
      <c r="M120" s="90">
        <f t="shared" si="65"/>
        <v>0</v>
      </c>
      <c r="N120" s="90">
        <f t="shared" si="65"/>
        <v>46560</v>
      </c>
      <c r="O120" s="90">
        <f t="shared" si="65"/>
        <v>0</v>
      </c>
      <c r="P120" s="90">
        <f t="shared" si="65"/>
        <v>46560</v>
      </c>
      <c r="Q120" s="90">
        <f t="shared" si="65"/>
        <v>0</v>
      </c>
      <c r="R120" s="90">
        <f t="shared" si="65"/>
        <v>0</v>
      </c>
      <c r="S120" s="90">
        <f t="shared" si="65"/>
        <v>0</v>
      </c>
      <c r="T120" s="78"/>
    </row>
    <row r="121" spans="1:20" s="101" customFormat="1" ht="12.75">
      <c r="A121" s="321"/>
      <c r="B121" s="318"/>
      <c r="C121" s="113" t="s">
        <v>45</v>
      </c>
      <c r="D121" s="48"/>
      <c r="E121" s="48"/>
      <c r="F121" s="48"/>
      <c r="G121" s="48"/>
      <c r="H121" s="114"/>
      <c r="I121" s="114"/>
      <c r="J121" s="114"/>
      <c r="K121" s="114"/>
      <c r="L121" s="173"/>
      <c r="M121" s="173"/>
      <c r="N121" s="173"/>
      <c r="O121" s="173"/>
      <c r="P121" s="48"/>
      <c r="Q121" s="48"/>
      <c r="R121" s="48"/>
      <c r="S121" s="48"/>
      <c r="T121" s="173"/>
    </row>
    <row r="122" spans="1:20" s="101" customFormat="1" ht="12.75">
      <c r="A122" s="321"/>
      <c r="B122" s="318"/>
      <c r="C122" s="116" t="s">
        <v>44</v>
      </c>
      <c r="D122" s="48">
        <v>0</v>
      </c>
      <c r="E122" s="48">
        <v>0</v>
      </c>
      <c r="F122" s="48">
        <v>0</v>
      </c>
      <c r="G122" s="48">
        <v>0</v>
      </c>
      <c r="H122" s="114"/>
      <c r="I122" s="114"/>
      <c r="J122" s="114"/>
      <c r="K122" s="114"/>
      <c r="L122" s="173"/>
      <c r="M122" s="173"/>
      <c r="N122" s="173"/>
      <c r="O122" s="173"/>
      <c r="P122" s="48"/>
      <c r="Q122" s="48"/>
      <c r="R122" s="48"/>
      <c r="S122" s="48"/>
      <c r="T122" s="173"/>
    </row>
    <row r="123" spans="1:20" s="101" customFormat="1" ht="12.75">
      <c r="A123" s="321"/>
      <c r="B123" s="318"/>
      <c r="C123" s="113" t="s">
        <v>46</v>
      </c>
      <c r="D123" s="49">
        <f>'06. Пр.1 Распределение. Отч.7'!H40</f>
        <v>0</v>
      </c>
      <c r="E123" s="49">
        <f>'06. Пр.1 Распределение. Отч.7'!I40</f>
        <v>0</v>
      </c>
      <c r="F123" s="49">
        <f>'06. Пр.1 Распределение. Отч.7'!J40</f>
        <v>0</v>
      </c>
      <c r="G123" s="49">
        <f>'06. Пр.1 Распределение. Отч.7'!K40</f>
        <v>0</v>
      </c>
      <c r="H123" s="114"/>
      <c r="I123" s="114"/>
      <c r="J123" s="114"/>
      <c r="K123" s="114"/>
      <c r="L123" s="173"/>
      <c r="M123" s="173"/>
      <c r="N123" s="173"/>
      <c r="O123" s="173"/>
      <c r="P123" s="48"/>
      <c r="Q123" s="48"/>
      <c r="R123" s="48"/>
      <c r="S123" s="48"/>
      <c r="T123" s="173"/>
    </row>
    <row r="124" spans="1:20" s="101" customFormat="1" ht="12.75">
      <c r="A124" s="321"/>
      <c r="B124" s="318"/>
      <c r="C124" s="113" t="s">
        <v>47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73"/>
      <c r="M124" s="173"/>
      <c r="N124" s="173"/>
      <c r="O124" s="173"/>
      <c r="P124" s="48"/>
      <c r="Q124" s="48"/>
      <c r="R124" s="48"/>
      <c r="S124" s="48"/>
      <c r="T124" s="173"/>
    </row>
    <row r="125" spans="1:20" s="101" customFormat="1" ht="12.75">
      <c r="A125" s="321"/>
      <c r="B125" s="318"/>
      <c r="C125" s="113" t="s">
        <v>48</v>
      </c>
      <c r="D125" s="49">
        <f>'ПР5. 13.ПП2.БДД.2.Мер.'!H10</f>
        <v>46560</v>
      </c>
      <c r="E125" s="49">
        <f>'ПР5. 13.ПП2.БДД.2.Мер.'!I10</f>
        <v>0</v>
      </c>
      <c r="F125" s="49">
        <f>'ПР5. 13.ПП2.БДД.2.Мер.'!J10</f>
        <v>0</v>
      </c>
      <c r="G125" s="49">
        <f>'ПР5. 13.ПП2.БДД.2.Мер.'!K10</f>
        <v>46560</v>
      </c>
      <c r="H125" s="115">
        <f>'06. Пр.1 Распределение. Отч.7'!L51</f>
        <v>62000</v>
      </c>
      <c r="I125" s="115">
        <f>'06. Пр.1 Распределение. Отч.7'!M51</f>
        <v>62000</v>
      </c>
      <c r="J125" s="115">
        <f>'06. Пр.1 Распределение. Отч.7'!N51</f>
        <v>0</v>
      </c>
      <c r="K125" s="115">
        <f>'06. Пр.1 Распределение. Отч.7'!O51</f>
        <v>0</v>
      </c>
      <c r="L125" s="115">
        <f>'06. Пр.1 Распределение. Отч.7'!P51</f>
        <v>0</v>
      </c>
      <c r="M125" s="115">
        <f>'06. Пр.1 Распределение. Отч.7'!Q51</f>
        <v>0</v>
      </c>
      <c r="N125" s="115">
        <f>'06. Пр.1 Распределение. Отч.7'!R51</f>
        <v>46560</v>
      </c>
      <c r="O125" s="115">
        <f>'06. Пр.1 Распределение. Отч.7'!S51</f>
        <v>0</v>
      </c>
      <c r="P125" s="115">
        <f>'06. Пр.1 Распределение. Отч.7'!T51</f>
        <v>46560</v>
      </c>
      <c r="Q125" s="115">
        <f>'06. Пр.1 Распределение. Отч.7'!U51</f>
        <v>0</v>
      </c>
      <c r="R125" s="115">
        <f>'06. Пр.1 Распределение. Отч.7'!V51</f>
        <v>0</v>
      </c>
      <c r="S125" s="115">
        <f>'06. Пр.1 Распределение. Отч.7'!W51</f>
        <v>0</v>
      </c>
      <c r="T125" s="48"/>
    </row>
    <row r="126" spans="1:20" s="101" customFormat="1" ht="12.75">
      <c r="A126" s="321"/>
      <c r="B126" s="318"/>
      <c r="C126" s="113" t="s">
        <v>49</v>
      </c>
      <c r="D126" s="48">
        <v>0</v>
      </c>
      <c r="E126" s="48">
        <v>0</v>
      </c>
      <c r="F126" s="48">
        <v>0</v>
      </c>
      <c r="G126" s="48">
        <v>0</v>
      </c>
      <c r="H126" s="114"/>
      <c r="I126" s="114"/>
      <c r="J126" s="114"/>
      <c r="K126" s="114"/>
      <c r="L126" s="173"/>
      <c r="M126" s="173"/>
      <c r="N126" s="173"/>
      <c r="O126" s="173"/>
      <c r="P126" s="48"/>
      <c r="Q126" s="48"/>
      <c r="R126" s="48"/>
      <c r="S126" s="48"/>
      <c r="T126" s="173"/>
    </row>
    <row r="127" spans="1:20">
      <c r="A127" s="317" t="s">
        <v>31</v>
      </c>
      <c r="B127" s="318" t="str">
        <f>'06. Пр.1 Распределение. Отч.7'!B52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27" s="112" t="s">
        <v>56</v>
      </c>
      <c r="D127" s="78">
        <f>D129+D130+D131+D132+D133</f>
        <v>200000</v>
      </c>
      <c r="E127" s="78">
        <f t="shared" ref="E127:G127" si="66">E129+E130+E131+E132+E133</f>
        <v>200000</v>
      </c>
      <c r="F127" s="78">
        <f t="shared" si="66"/>
        <v>200000</v>
      </c>
      <c r="G127" s="78">
        <f t="shared" si="66"/>
        <v>600000</v>
      </c>
      <c r="H127" s="90">
        <f t="shared" ref="H127:S127" si="67">SUM(H129:H133)</f>
        <v>100000</v>
      </c>
      <c r="I127" s="90">
        <f t="shared" si="67"/>
        <v>4080</v>
      </c>
      <c r="J127" s="90">
        <f>SUM(J129:J133)</f>
        <v>20000</v>
      </c>
      <c r="K127" s="90">
        <f t="shared" si="67"/>
        <v>14700</v>
      </c>
      <c r="L127" s="90">
        <f t="shared" si="67"/>
        <v>90000</v>
      </c>
      <c r="M127" s="90">
        <f t="shared" si="67"/>
        <v>0</v>
      </c>
      <c r="N127" s="90">
        <f t="shared" si="67"/>
        <v>145000</v>
      </c>
      <c r="O127" s="90">
        <f t="shared" si="67"/>
        <v>0</v>
      </c>
      <c r="P127" s="90">
        <f t="shared" si="67"/>
        <v>200000</v>
      </c>
      <c r="Q127" s="90">
        <f t="shared" si="67"/>
        <v>0</v>
      </c>
      <c r="R127" s="90">
        <f t="shared" si="67"/>
        <v>200000</v>
      </c>
      <c r="S127" s="90">
        <f t="shared" si="67"/>
        <v>200000</v>
      </c>
      <c r="T127" s="78"/>
    </row>
    <row r="128" spans="1:20" s="101" customFormat="1" ht="12.75">
      <c r="A128" s="321"/>
      <c r="B128" s="318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17"/>
      <c r="M128" s="117"/>
      <c r="N128" s="117"/>
      <c r="O128" s="117"/>
      <c r="P128" s="48"/>
      <c r="Q128" s="48"/>
      <c r="R128" s="48"/>
      <c r="S128" s="48"/>
      <c r="T128" s="117"/>
    </row>
    <row r="129" spans="1:20" s="101" customFormat="1" ht="12.75">
      <c r="A129" s="321"/>
      <c r="B129" s="318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17"/>
      <c r="M129" s="117"/>
      <c r="N129" s="117"/>
      <c r="O129" s="117"/>
      <c r="P129" s="48"/>
      <c r="Q129" s="48"/>
      <c r="R129" s="48"/>
      <c r="S129" s="48"/>
      <c r="T129" s="117"/>
    </row>
    <row r="130" spans="1:20" s="101" customFormat="1" ht="12.75">
      <c r="A130" s="321"/>
      <c r="B130" s="318"/>
      <c r="C130" s="113" t="s">
        <v>46</v>
      </c>
      <c r="D130" s="49">
        <f>'06. Пр.1 Распределение. Отч.7'!H47</f>
        <v>0</v>
      </c>
      <c r="E130" s="49">
        <f>'06. Пр.1 Распределение. Отч.7'!I47</f>
        <v>0</v>
      </c>
      <c r="F130" s="49">
        <f>'06. Пр.1 Распределение. Отч.7'!J47</f>
        <v>0</v>
      </c>
      <c r="G130" s="49">
        <f>'06. Пр.1 Распределение. Отч.7'!K47</f>
        <v>0</v>
      </c>
      <c r="H130" s="114"/>
      <c r="I130" s="114"/>
      <c r="J130" s="114"/>
      <c r="K130" s="114"/>
      <c r="L130" s="117"/>
      <c r="M130" s="117"/>
      <c r="N130" s="117"/>
      <c r="O130" s="117"/>
      <c r="P130" s="48"/>
      <c r="Q130" s="48"/>
      <c r="R130" s="48"/>
      <c r="S130" s="48"/>
      <c r="T130" s="117"/>
    </row>
    <row r="131" spans="1:20" s="101" customFormat="1" ht="12.75">
      <c r="A131" s="321"/>
      <c r="B131" s="318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17"/>
      <c r="M131" s="117"/>
      <c r="N131" s="117"/>
      <c r="O131" s="117"/>
      <c r="P131" s="48"/>
      <c r="Q131" s="48"/>
      <c r="R131" s="48"/>
      <c r="S131" s="48"/>
      <c r="T131" s="117"/>
    </row>
    <row r="132" spans="1:20" s="101" customFormat="1" ht="12.75">
      <c r="A132" s="321"/>
      <c r="B132" s="318"/>
      <c r="C132" s="113" t="s">
        <v>48</v>
      </c>
      <c r="D132" s="49">
        <f>'06. Пр.1 Распределение. Отч.7'!H52</f>
        <v>200000</v>
      </c>
      <c r="E132" s="49">
        <f>'06. Пр.1 Распределение. Отч.7'!I52</f>
        <v>200000</v>
      </c>
      <c r="F132" s="49">
        <f>'06. Пр.1 Распределение. Отч.7'!J52</f>
        <v>200000</v>
      </c>
      <c r="G132" s="49">
        <f>'06. Пр.1 Распределение. Отч.7'!K52</f>
        <v>600000</v>
      </c>
      <c r="H132" s="115">
        <f>'06. Пр.1 Распределение. Отч.7'!L54</f>
        <v>100000</v>
      </c>
      <c r="I132" s="115">
        <f>'06. Пр.1 Распределение. Отч.7'!M54</f>
        <v>4080</v>
      </c>
      <c r="J132" s="115">
        <f>'06. Пр.1 Распределение. Отч.7'!N54</f>
        <v>20000</v>
      </c>
      <c r="K132" s="115">
        <f>'06. Пр.1 Распределение. Отч.7'!O54</f>
        <v>14700</v>
      </c>
      <c r="L132" s="115">
        <f>'06. Пр.1 Распределение. Отч.7'!P54</f>
        <v>90000</v>
      </c>
      <c r="M132" s="115">
        <f>'06. Пр.1 Распределение. Отч.7'!Q54</f>
        <v>0</v>
      </c>
      <c r="N132" s="115">
        <f>'06. Пр.1 Распределение. Отч.7'!R54</f>
        <v>145000</v>
      </c>
      <c r="O132" s="115">
        <f>'06. Пр.1 Распределение. Отч.7'!S54</f>
        <v>0</v>
      </c>
      <c r="P132" s="115">
        <f>'06. Пр.1 Распределение. Отч.7'!T54</f>
        <v>200000</v>
      </c>
      <c r="Q132" s="115">
        <f>'06. Пр.1 Распределение. Отч.7'!U54</f>
        <v>0</v>
      </c>
      <c r="R132" s="115">
        <f>'06. Пр.1 Распределение. Отч.7'!V54</f>
        <v>200000</v>
      </c>
      <c r="S132" s="115">
        <f>'06. Пр.1 Распределение. Отч.7'!W54</f>
        <v>200000</v>
      </c>
      <c r="T132" s="48"/>
    </row>
    <row r="133" spans="1:20" s="101" customFormat="1" ht="12.75">
      <c r="A133" s="321"/>
      <c r="B133" s="318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17"/>
      <c r="M133" s="117"/>
      <c r="N133" s="117"/>
      <c r="O133" s="117"/>
      <c r="P133" s="48"/>
      <c r="Q133" s="48"/>
      <c r="R133" s="48"/>
      <c r="S133" s="48"/>
      <c r="T133" s="117"/>
    </row>
    <row r="134" spans="1:20">
      <c r="A134" s="317" t="s">
        <v>317</v>
      </c>
      <c r="B134" s="318" t="str">
        <f>'06. Пр.1 Распределение. Отч.7'!B55</f>
        <v>Проведение конкурсов по тематике "Безопасность дорожного движения в ЗАТО Железногорск"</v>
      </c>
      <c r="C134" s="112" t="s">
        <v>56</v>
      </c>
      <c r="D134" s="78">
        <f>D136+D137+D138+D139+D140</f>
        <v>80000</v>
      </c>
      <c r="E134" s="78">
        <f t="shared" ref="E134:G134" si="68">E136+E137+E138+E139+E140</f>
        <v>80000</v>
      </c>
      <c r="F134" s="78">
        <f t="shared" si="68"/>
        <v>80000</v>
      </c>
      <c r="G134" s="78">
        <f t="shared" si="68"/>
        <v>240000</v>
      </c>
      <c r="H134" s="90">
        <f t="shared" ref="H134:S134" si="69">SUM(H136:H140)</f>
        <v>80000</v>
      </c>
      <c r="I134" s="90">
        <f t="shared" si="69"/>
        <v>80000</v>
      </c>
      <c r="J134" s="90">
        <f>SUM(J136:J140)</f>
        <v>0</v>
      </c>
      <c r="K134" s="90">
        <f t="shared" si="69"/>
        <v>0</v>
      </c>
      <c r="L134" s="90">
        <f t="shared" si="69"/>
        <v>0</v>
      </c>
      <c r="M134" s="90">
        <f t="shared" si="69"/>
        <v>0</v>
      </c>
      <c r="N134" s="90">
        <f t="shared" si="69"/>
        <v>80000</v>
      </c>
      <c r="O134" s="90">
        <f t="shared" si="69"/>
        <v>0</v>
      </c>
      <c r="P134" s="90">
        <f t="shared" si="69"/>
        <v>80000</v>
      </c>
      <c r="Q134" s="90">
        <f t="shared" si="69"/>
        <v>0</v>
      </c>
      <c r="R134" s="90">
        <f t="shared" si="69"/>
        <v>80000</v>
      </c>
      <c r="S134" s="90">
        <f t="shared" si="69"/>
        <v>80000</v>
      </c>
      <c r="T134" s="78"/>
    </row>
    <row r="135" spans="1:20" s="101" customFormat="1" ht="12.75">
      <c r="A135" s="321"/>
      <c r="B135" s="318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17"/>
      <c r="M135" s="117"/>
      <c r="N135" s="117"/>
      <c r="O135" s="117"/>
      <c r="P135" s="48"/>
      <c r="Q135" s="48"/>
      <c r="R135" s="48"/>
      <c r="S135" s="48"/>
      <c r="T135" s="117"/>
    </row>
    <row r="136" spans="1:20" s="101" customFormat="1" ht="12.75">
      <c r="A136" s="321"/>
      <c r="B136" s="318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17"/>
      <c r="M136" s="117"/>
      <c r="N136" s="117"/>
      <c r="O136" s="117"/>
      <c r="P136" s="48"/>
      <c r="Q136" s="48"/>
      <c r="R136" s="48"/>
      <c r="S136" s="48"/>
      <c r="T136" s="117"/>
    </row>
    <row r="137" spans="1:20" s="101" customFormat="1" ht="12.75">
      <c r="A137" s="321"/>
      <c r="B137" s="318"/>
      <c r="C137" s="113" t="s">
        <v>46</v>
      </c>
      <c r="D137" s="48">
        <v>0</v>
      </c>
      <c r="E137" s="48">
        <v>0</v>
      </c>
      <c r="F137" s="48">
        <v>0</v>
      </c>
      <c r="G137" s="48">
        <v>0</v>
      </c>
      <c r="H137" s="114"/>
      <c r="I137" s="114"/>
      <c r="J137" s="114"/>
      <c r="K137" s="114"/>
      <c r="L137" s="117"/>
      <c r="M137" s="117"/>
      <c r="N137" s="117"/>
      <c r="O137" s="117"/>
      <c r="P137" s="48"/>
      <c r="Q137" s="48"/>
      <c r="R137" s="48"/>
      <c r="S137" s="48"/>
      <c r="T137" s="117"/>
    </row>
    <row r="138" spans="1:20" s="101" customFormat="1" ht="12.75">
      <c r="A138" s="321"/>
      <c r="B138" s="318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17"/>
      <c r="M138" s="117"/>
      <c r="N138" s="117"/>
      <c r="O138" s="117"/>
      <c r="P138" s="48"/>
      <c r="Q138" s="48"/>
      <c r="R138" s="48"/>
      <c r="S138" s="48"/>
      <c r="T138" s="117"/>
    </row>
    <row r="139" spans="1:20" s="101" customFormat="1" ht="12.75">
      <c r="A139" s="321"/>
      <c r="B139" s="318"/>
      <c r="C139" s="113" t="s">
        <v>48</v>
      </c>
      <c r="D139" s="49">
        <f>'06. Пр.1 Распределение. Отч.7'!H55</f>
        <v>80000</v>
      </c>
      <c r="E139" s="49">
        <f>'06. Пр.1 Распределение. Отч.7'!I55</f>
        <v>80000</v>
      </c>
      <c r="F139" s="49">
        <f>'06. Пр.1 Распределение. Отч.7'!J55</f>
        <v>80000</v>
      </c>
      <c r="G139" s="49">
        <f>'06. Пр.1 Распределение. Отч.7'!K55</f>
        <v>240000</v>
      </c>
      <c r="H139" s="115">
        <f>'06. Пр.1 Распределение. Отч.7'!L57</f>
        <v>80000</v>
      </c>
      <c r="I139" s="115">
        <f>'06. Пр.1 Распределение. Отч.7'!M57</f>
        <v>80000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80000</v>
      </c>
      <c r="O139" s="115">
        <f>'06. Пр.1 Распределение. Отч.7'!S57</f>
        <v>0</v>
      </c>
      <c r="P139" s="115">
        <f>'06. Пр.1 Распределение. Отч.7'!T57</f>
        <v>80000</v>
      </c>
      <c r="Q139" s="115">
        <f>'06. Пр.1 Распределение. Отч.7'!U57</f>
        <v>0</v>
      </c>
      <c r="R139" s="115">
        <f>'06. Пр.1 Распределение. Отч.7'!V57</f>
        <v>80000</v>
      </c>
      <c r="S139" s="115">
        <f>'06. Пр.1 Распределение. Отч.7'!W57</f>
        <v>80000</v>
      </c>
      <c r="T139" s="48"/>
    </row>
    <row r="140" spans="1:20" s="101" customFormat="1" ht="12.75">
      <c r="A140" s="321"/>
      <c r="B140" s="318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17"/>
      <c r="M140" s="117"/>
      <c r="N140" s="117"/>
      <c r="O140" s="117"/>
      <c r="P140" s="48"/>
      <c r="Q140" s="48"/>
      <c r="R140" s="48"/>
      <c r="S140" s="48"/>
      <c r="T140" s="117"/>
    </row>
    <row r="141" spans="1:20">
      <c r="A141" s="317" t="s">
        <v>328</v>
      </c>
      <c r="B141" s="318" t="str">
        <f>'06. Пр.1 Распределение. Отч.7'!B58</f>
        <v>Организация социальной рекламы и печатной продукции по безопасности дорожного движения</v>
      </c>
      <c r="C141" s="112" t="s">
        <v>56</v>
      </c>
      <c r="D141" s="78">
        <f>D143+D144+D145+D146+D147</f>
        <v>90000</v>
      </c>
      <c r="E141" s="78">
        <f t="shared" ref="E141:G141" si="70">E143+E144+E145+E146+E147</f>
        <v>90000</v>
      </c>
      <c r="F141" s="78">
        <f t="shared" si="70"/>
        <v>90000</v>
      </c>
      <c r="G141" s="78">
        <f t="shared" si="70"/>
        <v>270000</v>
      </c>
      <c r="H141" s="90">
        <f t="shared" ref="H141:S141" si="71">SUM(H143:H147)</f>
        <v>90000</v>
      </c>
      <c r="I141" s="90">
        <f t="shared" si="71"/>
        <v>90000</v>
      </c>
      <c r="J141" s="90">
        <f>SUM(J143:J147)</f>
        <v>0</v>
      </c>
      <c r="K141" s="90">
        <f t="shared" si="71"/>
        <v>0</v>
      </c>
      <c r="L141" s="90">
        <f t="shared" si="71"/>
        <v>90000</v>
      </c>
      <c r="M141" s="90">
        <f t="shared" si="71"/>
        <v>0</v>
      </c>
      <c r="N141" s="90">
        <f t="shared" si="71"/>
        <v>90000</v>
      </c>
      <c r="O141" s="90">
        <f t="shared" si="71"/>
        <v>0</v>
      </c>
      <c r="P141" s="90">
        <f t="shared" si="71"/>
        <v>90000</v>
      </c>
      <c r="Q141" s="90">
        <f t="shared" si="71"/>
        <v>0</v>
      </c>
      <c r="R141" s="90">
        <f t="shared" si="71"/>
        <v>90000</v>
      </c>
      <c r="S141" s="90">
        <f t="shared" si="71"/>
        <v>90000</v>
      </c>
      <c r="T141" s="78"/>
    </row>
    <row r="142" spans="1:20" s="101" customFormat="1" ht="12.75">
      <c r="A142" s="321"/>
      <c r="B142" s="318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>
      <c r="A143" s="321"/>
      <c r="B143" s="318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>
      <c r="A144" s="321"/>
      <c r="B144" s="318"/>
      <c r="C144" s="113" t="s">
        <v>46</v>
      </c>
      <c r="D144" s="48">
        <v>0</v>
      </c>
      <c r="E144" s="48">
        <v>0</v>
      </c>
      <c r="F144" s="48">
        <v>0</v>
      </c>
      <c r="G144" s="48"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>
      <c r="A145" s="321"/>
      <c r="B145" s="318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>
      <c r="A146" s="321"/>
      <c r="B146" s="318"/>
      <c r="C146" s="113" t="s">
        <v>48</v>
      </c>
      <c r="D146" s="118">
        <f>'06. Пр.1 Распределение. Отч.7'!H58</f>
        <v>90000</v>
      </c>
      <c r="E146" s="118">
        <f>'06. Пр.1 Распределение. Отч.7'!I58</f>
        <v>90000</v>
      </c>
      <c r="F146" s="118">
        <f>'06. Пр.1 Распределение. Отч.7'!J58</f>
        <v>90000</v>
      </c>
      <c r="G146" s="118">
        <f>'06. Пр.1 Распределение. Отч.7'!K58</f>
        <v>270000</v>
      </c>
      <c r="H146" s="115">
        <f>'06. Пр.1 Распределение. Отч.7'!L60</f>
        <v>90000</v>
      </c>
      <c r="I146" s="115">
        <f>'06. Пр.1 Распределение. Отч.7'!M60</f>
        <v>90000</v>
      </c>
      <c r="J146" s="115">
        <f>'06. Пр.1 Распределение. Отч.7'!N60</f>
        <v>0</v>
      </c>
      <c r="K146" s="115">
        <f>'06. Пр.1 Распределение. Отч.7'!O60</f>
        <v>0</v>
      </c>
      <c r="L146" s="115">
        <f>'06. Пр.1 Распределение. Отч.7'!P60</f>
        <v>90000</v>
      </c>
      <c r="M146" s="115">
        <f>'06. Пр.1 Распределение. Отч.7'!Q60</f>
        <v>0</v>
      </c>
      <c r="N146" s="115">
        <f>'06. Пр.1 Распределение. Отч.7'!R60</f>
        <v>90000</v>
      </c>
      <c r="O146" s="115">
        <f>'06. Пр.1 Распределение. Отч.7'!S60</f>
        <v>0</v>
      </c>
      <c r="P146" s="115">
        <f>'06. Пр.1 Распределение. Отч.7'!T60</f>
        <v>90000</v>
      </c>
      <c r="Q146" s="115">
        <f>'06. Пр.1 Распределение. Отч.7'!U60</f>
        <v>0</v>
      </c>
      <c r="R146" s="115">
        <f>'06. Пр.1 Распределение. Отч.7'!V60</f>
        <v>90000</v>
      </c>
      <c r="S146" s="115">
        <f>'06. Пр.1 Распределение. Отч.7'!W60</f>
        <v>90000</v>
      </c>
      <c r="T146" s="48"/>
    </row>
    <row r="147" spans="1:20" s="101" customFormat="1" ht="12.75">
      <c r="A147" s="321"/>
      <c r="B147" s="318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s="101" customFormat="1">
      <c r="A148" s="317" t="s">
        <v>347</v>
      </c>
      <c r="B148" s="318" t="str">
        <f>'ПР5. 13.ПП2.БДД.2.Мер.'!A15</f>
        <v>Уплата административных штрафов и иных платежей</v>
      </c>
      <c r="C148" s="112" t="s">
        <v>56</v>
      </c>
      <c r="D148" s="78">
        <f>D150+D151+D152+D153+D154</f>
        <v>1000000</v>
      </c>
      <c r="E148" s="78">
        <f t="shared" ref="E148:G148" si="72">E150+E151+E152+E153+E154</f>
        <v>0</v>
      </c>
      <c r="F148" s="78">
        <f t="shared" si="72"/>
        <v>0</v>
      </c>
      <c r="G148" s="78">
        <f t="shared" si="72"/>
        <v>1000000</v>
      </c>
      <c r="H148" s="90">
        <f t="shared" ref="H148:S148" si="73">SUM(H150:H154)</f>
        <v>0</v>
      </c>
      <c r="I148" s="90">
        <f t="shared" si="73"/>
        <v>0</v>
      </c>
      <c r="J148" s="90">
        <f>SUM(J150:J154)</f>
        <v>300000</v>
      </c>
      <c r="K148" s="90">
        <f t="shared" si="73"/>
        <v>300000</v>
      </c>
      <c r="L148" s="90">
        <f t="shared" si="73"/>
        <v>300000</v>
      </c>
      <c r="M148" s="90">
        <f t="shared" si="73"/>
        <v>0</v>
      </c>
      <c r="N148" s="90">
        <f t="shared" si="73"/>
        <v>300000</v>
      </c>
      <c r="O148" s="90">
        <f t="shared" si="73"/>
        <v>0</v>
      </c>
      <c r="P148" s="90">
        <f t="shared" si="73"/>
        <v>1000000</v>
      </c>
      <c r="Q148" s="90">
        <f t="shared" si="73"/>
        <v>0</v>
      </c>
      <c r="R148" s="90">
        <f t="shared" si="73"/>
        <v>0</v>
      </c>
      <c r="S148" s="90">
        <f t="shared" si="73"/>
        <v>0</v>
      </c>
      <c r="T148" s="174"/>
    </row>
    <row r="149" spans="1:20" s="101" customFormat="1" ht="12.75">
      <c r="A149" s="321"/>
      <c r="B149" s="318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72"/>
      <c r="M149" s="172"/>
      <c r="N149" s="172"/>
      <c r="O149" s="172"/>
      <c r="P149" s="48"/>
      <c r="Q149" s="48"/>
      <c r="R149" s="48"/>
      <c r="S149" s="48"/>
      <c r="T149" s="174"/>
    </row>
    <row r="150" spans="1:20" s="101" customFormat="1" ht="12.75">
      <c r="A150" s="321"/>
      <c r="B150" s="318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72"/>
      <c r="M150" s="172"/>
      <c r="N150" s="172"/>
      <c r="O150" s="172"/>
      <c r="P150" s="48"/>
      <c r="Q150" s="48"/>
      <c r="R150" s="48"/>
      <c r="S150" s="48"/>
      <c r="T150" s="174"/>
    </row>
    <row r="151" spans="1:20" s="101" customFormat="1" ht="12.75">
      <c r="A151" s="321"/>
      <c r="B151" s="318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72"/>
      <c r="M151" s="172"/>
      <c r="N151" s="172"/>
      <c r="O151" s="172"/>
      <c r="P151" s="48"/>
      <c r="Q151" s="48"/>
      <c r="R151" s="48"/>
      <c r="S151" s="48"/>
      <c r="T151" s="174"/>
    </row>
    <row r="152" spans="1:20" s="101" customFormat="1" ht="12.75">
      <c r="A152" s="321"/>
      <c r="B152" s="318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72"/>
      <c r="M152" s="172"/>
      <c r="N152" s="172"/>
      <c r="O152" s="172"/>
      <c r="P152" s="48"/>
      <c r="Q152" s="48"/>
      <c r="R152" s="48"/>
      <c r="S152" s="48"/>
      <c r="T152" s="174"/>
    </row>
    <row r="153" spans="1:20" s="101" customFormat="1" ht="12.75">
      <c r="A153" s="321"/>
      <c r="B153" s="318"/>
      <c r="C153" s="113" t="s">
        <v>48</v>
      </c>
      <c r="D153" s="118">
        <f>'ПР5. 13.ПП2.БДД.2.Мер.'!H15</f>
        <v>1000000</v>
      </c>
      <c r="E153" s="118">
        <f>'ПР5. 13.ПП2.БДД.2.Мер.'!I15</f>
        <v>0</v>
      </c>
      <c r="F153" s="118">
        <f>'ПР5. 13.ПП2.БДД.2.Мер.'!J15</f>
        <v>0</v>
      </c>
      <c r="G153" s="118">
        <f>'ПР5. 13.ПП2.БДД.2.Мер.'!K15</f>
        <v>1000000</v>
      </c>
      <c r="H153" s="115">
        <f>'06. Пр.1 Распределение. Отч.7'!L63</f>
        <v>0</v>
      </c>
      <c r="I153" s="115">
        <f>'06. Пр.1 Распределение. Отч.7'!M63</f>
        <v>0</v>
      </c>
      <c r="J153" s="115">
        <f>'06. Пр.1 Распределение. Отч.7'!N63</f>
        <v>300000</v>
      </c>
      <c r="K153" s="115">
        <f>'06. Пр.1 Распределение. Отч.7'!O63</f>
        <v>300000</v>
      </c>
      <c r="L153" s="115">
        <f>'06. Пр.1 Распределение. Отч.7'!P63</f>
        <v>300000</v>
      </c>
      <c r="M153" s="115">
        <f>'06. Пр.1 Распределение. Отч.7'!Q63</f>
        <v>0</v>
      </c>
      <c r="N153" s="115">
        <f>'06. Пр.1 Распределение. Отч.7'!R63</f>
        <v>300000</v>
      </c>
      <c r="O153" s="115">
        <f>'06. Пр.1 Распределение. Отч.7'!S63</f>
        <v>0</v>
      </c>
      <c r="P153" s="115">
        <f>'06. Пр.1 Распределение. Отч.7'!T63</f>
        <v>1000000</v>
      </c>
      <c r="Q153" s="115">
        <f>'06. Пр.1 Распределение. Отч.7'!U63</f>
        <v>0</v>
      </c>
      <c r="R153" s="115">
        <f>'06. Пр.1 Распределение. Отч.7'!V63</f>
        <v>0</v>
      </c>
      <c r="S153" s="115">
        <f>'06. Пр.1 Распределение. Отч.7'!W63</f>
        <v>0</v>
      </c>
      <c r="T153" s="174"/>
    </row>
    <row r="154" spans="1:20" s="101" customFormat="1" ht="12.75">
      <c r="A154" s="321"/>
      <c r="B154" s="318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72"/>
      <c r="M154" s="172"/>
      <c r="N154" s="172"/>
      <c r="O154" s="172"/>
      <c r="P154" s="48"/>
      <c r="Q154" s="48"/>
      <c r="R154" s="48"/>
      <c r="S154" s="48"/>
      <c r="T154" s="174"/>
    </row>
    <row r="155" spans="1:20" s="101" customFormat="1">
      <c r="A155" s="317" t="s">
        <v>361</v>
      </c>
      <c r="B155" s="318" t="s">
        <v>354</v>
      </c>
      <c r="C155" s="112" t="s">
        <v>56</v>
      </c>
      <c r="D155" s="78">
        <f>D157+D158+D159+D160+D161</f>
        <v>16120</v>
      </c>
      <c r="E155" s="78">
        <f t="shared" ref="E155:G155" si="74">E157+E158+E159+E160+E161</f>
        <v>0</v>
      </c>
      <c r="F155" s="78">
        <f t="shared" si="74"/>
        <v>0</v>
      </c>
      <c r="G155" s="78">
        <f t="shared" si="74"/>
        <v>16120</v>
      </c>
      <c r="H155" s="90">
        <f t="shared" ref="H155:I155" si="75">SUM(H157:H161)</f>
        <v>0</v>
      </c>
      <c r="I155" s="90">
        <f t="shared" si="75"/>
        <v>0</v>
      </c>
      <c r="J155" s="90">
        <f>SUM(J157:J161)</f>
        <v>0</v>
      </c>
      <c r="K155" s="90">
        <f t="shared" ref="K155:S155" si="76">SUM(K157:K161)</f>
        <v>0</v>
      </c>
      <c r="L155" s="90">
        <f t="shared" si="76"/>
        <v>0</v>
      </c>
      <c r="M155" s="90">
        <f t="shared" si="76"/>
        <v>0</v>
      </c>
      <c r="N155" s="90">
        <f t="shared" si="76"/>
        <v>0</v>
      </c>
      <c r="O155" s="90">
        <f t="shared" si="76"/>
        <v>0</v>
      </c>
      <c r="P155" s="90">
        <f t="shared" si="76"/>
        <v>0</v>
      </c>
      <c r="Q155" s="90">
        <f t="shared" si="76"/>
        <v>0</v>
      </c>
      <c r="R155" s="90">
        <f t="shared" si="76"/>
        <v>0</v>
      </c>
      <c r="S155" s="90">
        <f t="shared" si="76"/>
        <v>0</v>
      </c>
      <c r="T155" s="174"/>
    </row>
    <row r="156" spans="1:20" s="101" customFormat="1" ht="12.75">
      <c r="A156" s="321"/>
      <c r="B156" s="318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216"/>
      <c r="M156" s="216"/>
      <c r="N156" s="216"/>
      <c r="O156" s="216"/>
      <c r="P156" s="48"/>
      <c r="Q156" s="48"/>
      <c r="R156" s="48"/>
      <c r="S156" s="48"/>
      <c r="T156" s="174"/>
    </row>
    <row r="157" spans="1:20" s="101" customFormat="1" ht="12.75">
      <c r="A157" s="321"/>
      <c r="B157" s="318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216"/>
      <c r="M157" s="216"/>
      <c r="N157" s="216"/>
      <c r="O157" s="216"/>
      <c r="P157" s="48"/>
      <c r="Q157" s="48"/>
      <c r="R157" s="48"/>
      <c r="S157" s="48"/>
      <c r="T157" s="174"/>
    </row>
    <row r="158" spans="1:20" s="101" customFormat="1" ht="12.75">
      <c r="A158" s="321"/>
      <c r="B158" s="318"/>
      <c r="C158" s="113" t="s">
        <v>46</v>
      </c>
      <c r="D158" s="48">
        <f>'06. Пр.1 Распределение. Отч.7'!H64</f>
        <v>16120</v>
      </c>
      <c r="E158" s="48">
        <f>'06. Пр.1 Распределение. Отч.7'!I64</f>
        <v>0</v>
      </c>
      <c r="F158" s="48">
        <f>'06. Пр.1 Распределение. Отч.7'!J64</f>
        <v>0</v>
      </c>
      <c r="G158" s="48">
        <f>'06. Пр.1 Распределение. Отч.7'!K64</f>
        <v>16120</v>
      </c>
      <c r="H158" s="114"/>
      <c r="I158" s="114"/>
      <c r="J158" s="114"/>
      <c r="K158" s="114"/>
      <c r="L158" s="216"/>
      <c r="M158" s="216"/>
      <c r="N158" s="216"/>
      <c r="O158" s="216"/>
      <c r="P158" s="48"/>
      <c r="Q158" s="48"/>
      <c r="R158" s="48"/>
      <c r="S158" s="48"/>
      <c r="T158" s="174"/>
    </row>
    <row r="159" spans="1:20" s="101" customFormat="1" ht="12.75">
      <c r="A159" s="321"/>
      <c r="B159" s="318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216"/>
      <c r="M159" s="216"/>
      <c r="N159" s="216"/>
      <c r="O159" s="216"/>
      <c r="P159" s="48"/>
      <c r="Q159" s="48"/>
      <c r="R159" s="48"/>
      <c r="S159" s="48"/>
      <c r="T159" s="174"/>
    </row>
    <row r="160" spans="1:20" s="101" customFormat="1" ht="12.75">
      <c r="A160" s="321"/>
      <c r="B160" s="318"/>
      <c r="C160" s="113" t="s">
        <v>48</v>
      </c>
      <c r="D160" s="118">
        <v>0</v>
      </c>
      <c r="E160" s="118">
        <v>0</v>
      </c>
      <c r="F160" s="118">
        <v>0</v>
      </c>
      <c r="G160" s="118">
        <v>0</v>
      </c>
      <c r="H160" s="115">
        <f>'06. Пр.1 Распределение. Отч.7'!L74</f>
        <v>0</v>
      </c>
      <c r="I160" s="115">
        <f>'06. Пр.1 Распределение. Отч.7'!M74</f>
        <v>0</v>
      </c>
      <c r="J160" s="115">
        <f>'06. Пр.1 Распределение. Отч.7'!N74</f>
        <v>0</v>
      </c>
      <c r="K160" s="115">
        <f>'06. Пр.1 Распределение. Отч.7'!O74</f>
        <v>0</v>
      </c>
      <c r="L160" s="115">
        <f>'06. Пр.1 Распределение. Отч.7'!P74</f>
        <v>0</v>
      </c>
      <c r="M160" s="115">
        <f>'06. Пр.1 Распределение. Отч.7'!Q74</f>
        <v>0</v>
      </c>
      <c r="N160" s="115">
        <f>'06. Пр.1 Распределение. Отч.7'!R74</f>
        <v>0</v>
      </c>
      <c r="O160" s="115">
        <f>'06. Пр.1 Распределение. Отч.7'!S74</f>
        <v>0</v>
      </c>
      <c r="P160" s="115">
        <f>'06. Пр.1 Распределение. Отч.7'!T74</f>
        <v>0</v>
      </c>
      <c r="Q160" s="115">
        <f>'06. Пр.1 Распределение. Отч.7'!U74</f>
        <v>0</v>
      </c>
      <c r="R160" s="115">
        <f>'06. Пр.1 Распределение. Отч.7'!V74</f>
        <v>0</v>
      </c>
      <c r="S160" s="115">
        <f>'06. Пр.1 Распределение. Отч.7'!W74</f>
        <v>0</v>
      </c>
      <c r="T160" s="174"/>
    </row>
    <row r="161" spans="1:20" s="101" customFormat="1" ht="12.75">
      <c r="A161" s="321"/>
      <c r="B161" s="318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216"/>
      <c r="M161" s="216"/>
      <c r="N161" s="216"/>
      <c r="O161" s="216"/>
      <c r="P161" s="48"/>
      <c r="Q161" s="48"/>
      <c r="R161" s="48"/>
      <c r="S161" s="48"/>
      <c r="T161" s="174"/>
    </row>
    <row r="162" spans="1:20" s="101" customFormat="1">
      <c r="A162" s="317" t="s">
        <v>368</v>
      </c>
      <c r="B162" s="318" t="s">
        <v>369</v>
      </c>
      <c r="C162" s="112" t="s">
        <v>56</v>
      </c>
      <c r="D162" s="78">
        <f>D164+D165+D166+D167+D168</f>
        <v>1612</v>
      </c>
      <c r="E162" s="78">
        <f t="shared" ref="E162:G162" si="77">E164+E165+E166+E167+E168</f>
        <v>0</v>
      </c>
      <c r="F162" s="78">
        <f t="shared" si="77"/>
        <v>0</v>
      </c>
      <c r="G162" s="78">
        <f t="shared" si="77"/>
        <v>1612</v>
      </c>
      <c r="H162" s="90">
        <f t="shared" ref="H162:I162" si="78">SUM(H164:H168)</f>
        <v>0</v>
      </c>
      <c r="I162" s="90">
        <f t="shared" si="78"/>
        <v>0</v>
      </c>
      <c r="J162" s="90">
        <f>SUM(J164:J168)</f>
        <v>0</v>
      </c>
      <c r="K162" s="90">
        <f t="shared" ref="K162:S162" si="79">SUM(K164:K168)</f>
        <v>0</v>
      </c>
      <c r="L162" s="90">
        <f t="shared" si="79"/>
        <v>0</v>
      </c>
      <c r="M162" s="90">
        <f t="shared" si="79"/>
        <v>0</v>
      </c>
      <c r="N162" s="90">
        <f t="shared" si="79"/>
        <v>0</v>
      </c>
      <c r="O162" s="90">
        <f t="shared" si="79"/>
        <v>0</v>
      </c>
      <c r="P162" s="90">
        <f t="shared" si="79"/>
        <v>0</v>
      </c>
      <c r="Q162" s="90">
        <f t="shared" si="79"/>
        <v>0</v>
      </c>
      <c r="R162" s="90">
        <f t="shared" si="79"/>
        <v>0</v>
      </c>
      <c r="S162" s="90">
        <f t="shared" si="79"/>
        <v>0</v>
      </c>
      <c r="T162" s="174"/>
    </row>
    <row r="163" spans="1:20" s="101" customFormat="1" ht="12.75">
      <c r="A163" s="321"/>
      <c r="B163" s="318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257"/>
      <c r="M163" s="257"/>
      <c r="N163" s="257"/>
      <c r="O163" s="257"/>
      <c r="P163" s="48"/>
      <c r="Q163" s="48"/>
      <c r="R163" s="48"/>
      <c r="S163" s="48"/>
      <c r="T163" s="174"/>
    </row>
    <row r="164" spans="1:20" s="101" customFormat="1" ht="12.75">
      <c r="A164" s="321"/>
      <c r="B164" s="318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257"/>
      <c r="M164" s="257"/>
      <c r="N164" s="257"/>
      <c r="O164" s="257"/>
      <c r="P164" s="48"/>
      <c r="Q164" s="48"/>
      <c r="R164" s="48"/>
      <c r="S164" s="48"/>
      <c r="T164" s="174"/>
    </row>
    <row r="165" spans="1:20" s="101" customFormat="1" ht="12.75">
      <c r="A165" s="321"/>
      <c r="B165" s="318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257"/>
      <c r="M165" s="257"/>
      <c r="N165" s="257"/>
      <c r="O165" s="257"/>
      <c r="P165" s="48"/>
      <c r="Q165" s="48"/>
      <c r="R165" s="48"/>
      <c r="S165" s="48"/>
      <c r="T165" s="174"/>
    </row>
    <row r="166" spans="1:20" s="101" customFormat="1" ht="12.75">
      <c r="A166" s="321"/>
      <c r="B166" s="318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257"/>
      <c r="M166" s="257"/>
      <c r="N166" s="257"/>
      <c r="O166" s="257"/>
      <c r="P166" s="48"/>
      <c r="Q166" s="48"/>
      <c r="R166" s="48"/>
      <c r="S166" s="48"/>
      <c r="T166" s="174"/>
    </row>
    <row r="167" spans="1:20" s="101" customFormat="1" ht="12.75">
      <c r="A167" s="321"/>
      <c r="B167" s="318"/>
      <c r="C167" s="113" t="s">
        <v>48</v>
      </c>
      <c r="D167" s="118">
        <f>'06. Пр.1 Распределение. Отч.7'!H68</f>
        <v>1612</v>
      </c>
      <c r="E167" s="118">
        <f>'06. Пр.1 Распределение. Отч.7'!I68</f>
        <v>0</v>
      </c>
      <c r="F167" s="118">
        <f>'06. Пр.1 Распределение. Отч.7'!J68</f>
        <v>0</v>
      </c>
      <c r="G167" s="118">
        <f>'06. Пр.1 Распределение. Отч.7'!K68</f>
        <v>1612</v>
      </c>
      <c r="H167" s="115">
        <f>'06. Пр.1 Распределение. Отч.7'!L81</f>
        <v>0</v>
      </c>
      <c r="I167" s="115">
        <f>'06. Пр.1 Распределение. Отч.7'!M81</f>
        <v>0</v>
      </c>
      <c r="J167" s="115">
        <f>'06. Пр.1 Распределение. Отч.7'!N81</f>
        <v>0</v>
      </c>
      <c r="K167" s="115">
        <f>'06. Пр.1 Распределение. Отч.7'!O81</f>
        <v>0</v>
      </c>
      <c r="L167" s="115">
        <f>'06. Пр.1 Распределение. Отч.7'!P81</f>
        <v>0</v>
      </c>
      <c r="M167" s="115">
        <f>'06. Пр.1 Распределение. Отч.7'!Q81</f>
        <v>0</v>
      </c>
      <c r="N167" s="115">
        <f>'06. Пр.1 Распределение. Отч.7'!R81</f>
        <v>0</v>
      </c>
      <c r="O167" s="115">
        <f>'06. Пр.1 Распределение. Отч.7'!S81</f>
        <v>0</v>
      </c>
      <c r="P167" s="115">
        <f>'06. Пр.1 Распределение. Отч.7'!T81</f>
        <v>0</v>
      </c>
      <c r="Q167" s="115">
        <f>'06. Пр.1 Распределение. Отч.7'!U81</f>
        <v>0</v>
      </c>
      <c r="R167" s="115">
        <f>'06. Пр.1 Распределение. Отч.7'!V81</f>
        <v>0</v>
      </c>
      <c r="S167" s="115">
        <f>'06. Пр.1 Распределение. Отч.7'!W81</f>
        <v>0</v>
      </c>
      <c r="T167" s="174"/>
    </row>
    <row r="168" spans="1:20" s="101" customFormat="1" ht="12.75">
      <c r="A168" s="321"/>
      <c r="B168" s="318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257"/>
      <c r="M168" s="257"/>
      <c r="N168" s="257"/>
      <c r="O168" s="257"/>
      <c r="P168" s="48"/>
      <c r="Q168" s="48"/>
      <c r="R168" s="48"/>
      <c r="S168" s="48"/>
      <c r="T168" s="174"/>
    </row>
    <row r="169" spans="1:20" s="25" customFormat="1">
      <c r="A169" s="322" t="s">
        <v>8</v>
      </c>
      <c r="B169" s="322" t="s">
        <v>88</v>
      </c>
      <c r="C169" s="208" t="s">
        <v>56</v>
      </c>
      <c r="D169" s="209">
        <f>D171+D172+D173+D174+D175</f>
        <v>124159000</v>
      </c>
      <c r="E169" s="209">
        <f t="shared" ref="E169:G169" si="80">E171+E172+E173+E174+E175</f>
        <v>80559000</v>
      </c>
      <c r="F169" s="209">
        <f t="shared" si="80"/>
        <v>80559000</v>
      </c>
      <c r="G169" s="209">
        <f t="shared" si="80"/>
        <v>285277000</v>
      </c>
      <c r="H169" s="210">
        <f>'06. Пр.1 Распределение. Отч.7'!L72</f>
        <v>116889740</v>
      </c>
      <c r="I169" s="210">
        <f>'06. Пр.1 Распределение. Отч.7'!M72</f>
        <v>116889740</v>
      </c>
      <c r="J169" s="210">
        <f>J176+J183</f>
        <v>23623382.75</v>
      </c>
      <c r="K169" s="210">
        <f t="shared" ref="K169:S169" si="81">K176+K183</f>
        <v>23623382.75</v>
      </c>
      <c r="L169" s="210">
        <f t="shared" si="81"/>
        <v>38100384.399999999</v>
      </c>
      <c r="M169" s="210">
        <f t="shared" si="81"/>
        <v>0</v>
      </c>
      <c r="N169" s="210">
        <f t="shared" si="81"/>
        <v>92082800.709999993</v>
      </c>
      <c r="O169" s="210">
        <f t="shared" si="81"/>
        <v>0</v>
      </c>
      <c r="P169" s="210">
        <f t="shared" si="81"/>
        <v>124159000</v>
      </c>
      <c r="Q169" s="210">
        <f t="shared" si="81"/>
        <v>0</v>
      </c>
      <c r="R169" s="210">
        <f t="shared" si="81"/>
        <v>80559000</v>
      </c>
      <c r="S169" s="210">
        <f t="shared" si="81"/>
        <v>80559000</v>
      </c>
      <c r="T169" s="355"/>
    </row>
    <row r="170" spans="1:20" s="25" customFormat="1">
      <c r="A170" s="322"/>
      <c r="B170" s="322"/>
      <c r="C170" s="208" t="s">
        <v>45</v>
      </c>
      <c r="D170" s="209"/>
      <c r="E170" s="209"/>
      <c r="F170" s="209"/>
      <c r="G170" s="209"/>
      <c r="H170" s="211"/>
      <c r="I170" s="211"/>
      <c r="J170" s="210"/>
      <c r="K170" s="210"/>
      <c r="L170" s="210"/>
      <c r="M170" s="210"/>
      <c r="N170" s="210"/>
      <c r="O170" s="210"/>
      <c r="P170" s="210"/>
      <c r="Q170" s="210"/>
      <c r="R170" s="210"/>
      <c r="S170" s="210"/>
      <c r="T170" s="356"/>
    </row>
    <row r="171" spans="1:20" s="25" customFormat="1">
      <c r="A171" s="322"/>
      <c r="B171" s="322"/>
      <c r="C171" s="212" t="s">
        <v>44</v>
      </c>
      <c r="D171" s="209">
        <f>D178+D185</f>
        <v>0</v>
      </c>
      <c r="E171" s="209">
        <f t="shared" ref="E171:G171" si="82">E178+E185</f>
        <v>0</v>
      </c>
      <c r="F171" s="209">
        <f t="shared" si="82"/>
        <v>0</v>
      </c>
      <c r="G171" s="209">
        <f t="shared" si="82"/>
        <v>0</v>
      </c>
      <c r="H171" s="210">
        <f>H178+H185</f>
        <v>0</v>
      </c>
      <c r="I171" s="210">
        <f t="shared" ref="I171:S171" si="83">I178+I185</f>
        <v>0</v>
      </c>
      <c r="J171" s="210">
        <f t="shared" si="83"/>
        <v>0</v>
      </c>
      <c r="K171" s="210">
        <f t="shared" si="83"/>
        <v>0</v>
      </c>
      <c r="L171" s="210">
        <f t="shared" si="83"/>
        <v>0</v>
      </c>
      <c r="M171" s="210">
        <f t="shared" si="83"/>
        <v>0</v>
      </c>
      <c r="N171" s="210">
        <f t="shared" si="83"/>
        <v>0</v>
      </c>
      <c r="O171" s="210">
        <f t="shared" si="83"/>
        <v>0</v>
      </c>
      <c r="P171" s="210">
        <f t="shared" si="83"/>
        <v>0</v>
      </c>
      <c r="Q171" s="210">
        <f t="shared" si="83"/>
        <v>0</v>
      </c>
      <c r="R171" s="210">
        <f t="shared" si="83"/>
        <v>0</v>
      </c>
      <c r="S171" s="210">
        <f t="shared" si="83"/>
        <v>0</v>
      </c>
      <c r="T171" s="356"/>
    </row>
    <row r="172" spans="1:20" s="25" customFormat="1">
      <c r="A172" s="322"/>
      <c r="B172" s="322"/>
      <c r="C172" s="208" t="s">
        <v>46</v>
      </c>
      <c r="D172" s="209">
        <f t="shared" ref="D172:S172" si="84">D179+D186</f>
        <v>0</v>
      </c>
      <c r="E172" s="209">
        <f t="shared" si="84"/>
        <v>0</v>
      </c>
      <c r="F172" s="209">
        <f t="shared" si="84"/>
        <v>0</v>
      </c>
      <c r="G172" s="209">
        <f t="shared" si="84"/>
        <v>0</v>
      </c>
      <c r="H172" s="210">
        <f t="shared" si="84"/>
        <v>0</v>
      </c>
      <c r="I172" s="210">
        <f t="shared" si="84"/>
        <v>0</v>
      </c>
      <c r="J172" s="210">
        <f t="shared" si="84"/>
        <v>0</v>
      </c>
      <c r="K172" s="210">
        <f t="shared" si="84"/>
        <v>0</v>
      </c>
      <c r="L172" s="210">
        <f t="shared" si="84"/>
        <v>0</v>
      </c>
      <c r="M172" s="210">
        <f t="shared" si="84"/>
        <v>0</v>
      </c>
      <c r="N172" s="210">
        <f t="shared" si="84"/>
        <v>0</v>
      </c>
      <c r="O172" s="210">
        <f t="shared" si="84"/>
        <v>0</v>
      </c>
      <c r="P172" s="210">
        <f t="shared" si="84"/>
        <v>0</v>
      </c>
      <c r="Q172" s="210">
        <f t="shared" si="84"/>
        <v>0</v>
      </c>
      <c r="R172" s="210">
        <f t="shared" si="84"/>
        <v>0</v>
      </c>
      <c r="S172" s="210">
        <f t="shared" si="84"/>
        <v>0</v>
      </c>
      <c r="T172" s="356"/>
    </row>
    <row r="173" spans="1:20" s="25" customFormat="1">
      <c r="A173" s="322"/>
      <c r="B173" s="322"/>
      <c r="C173" s="213" t="s">
        <v>47</v>
      </c>
      <c r="D173" s="209">
        <f t="shared" ref="D173:S173" si="85">D180+D187</f>
        <v>0</v>
      </c>
      <c r="E173" s="209">
        <f t="shared" si="85"/>
        <v>0</v>
      </c>
      <c r="F173" s="209">
        <f t="shared" si="85"/>
        <v>0</v>
      </c>
      <c r="G173" s="209">
        <f t="shared" si="85"/>
        <v>0</v>
      </c>
      <c r="H173" s="210">
        <f t="shared" si="85"/>
        <v>0</v>
      </c>
      <c r="I173" s="210">
        <f t="shared" si="85"/>
        <v>0</v>
      </c>
      <c r="J173" s="210">
        <f t="shared" si="85"/>
        <v>0</v>
      </c>
      <c r="K173" s="210">
        <f t="shared" si="85"/>
        <v>0</v>
      </c>
      <c r="L173" s="210">
        <f t="shared" si="85"/>
        <v>0</v>
      </c>
      <c r="M173" s="210">
        <f t="shared" si="85"/>
        <v>0</v>
      </c>
      <c r="N173" s="210">
        <f t="shared" si="85"/>
        <v>0</v>
      </c>
      <c r="O173" s="210">
        <f t="shared" si="85"/>
        <v>0</v>
      </c>
      <c r="P173" s="210">
        <f t="shared" si="85"/>
        <v>0</v>
      </c>
      <c r="Q173" s="210">
        <f t="shared" si="85"/>
        <v>0</v>
      </c>
      <c r="R173" s="210">
        <f t="shared" si="85"/>
        <v>0</v>
      </c>
      <c r="S173" s="210">
        <f t="shared" si="85"/>
        <v>0</v>
      </c>
      <c r="T173" s="356"/>
    </row>
    <row r="174" spans="1:20" s="25" customFormat="1">
      <c r="A174" s="322"/>
      <c r="B174" s="322"/>
      <c r="C174" s="208" t="s">
        <v>48</v>
      </c>
      <c r="D174" s="209">
        <f t="shared" ref="D174:S174" si="86">D181+D188</f>
        <v>124159000</v>
      </c>
      <c r="E174" s="209">
        <f t="shared" si="86"/>
        <v>80559000</v>
      </c>
      <c r="F174" s="209">
        <f t="shared" si="86"/>
        <v>80559000</v>
      </c>
      <c r="G174" s="209">
        <f t="shared" si="86"/>
        <v>285277000</v>
      </c>
      <c r="H174" s="210">
        <f t="shared" si="86"/>
        <v>116889740</v>
      </c>
      <c r="I174" s="210">
        <f t="shared" si="86"/>
        <v>116889740</v>
      </c>
      <c r="J174" s="210">
        <f t="shared" si="86"/>
        <v>23623382.75</v>
      </c>
      <c r="K174" s="210">
        <f t="shared" si="86"/>
        <v>23623382.75</v>
      </c>
      <c r="L174" s="210">
        <f t="shared" si="86"/>
        <v>38100384.399999999</v>
      </c>
      <c r="M174" s="210">
        <f t="shared" si="86"/>
        <v>0</v>
      </c>
      <c r="N174" s="210">
        <f t="shared" si="86"/>
        <v>92082800.709999993</v>
      </c>
      <c r="O174" s="210">
        <f t="shared" si="86"/>
        <v>0</v>
      </c>
      <c r="P174" s="210">
        <f t="shared" si="86"/>
        <v>124159000</v>
      </c>
      <c r="Q174" s="210">
        <f t="shared" si="86"/>
        <v>0</v>
      </c>
      <c r="R174" s="210">
        <f t="shared" si="86"/>
        <v>80559000</v>
      </c>
      <c r="S174" s="210">
        <f t="shared" si="86"/>
        <v>80559000</v>
      </c>
      <c r="T174" s="356"/>
    </row>
    <row r="175" spans="1:20" s="25" customFormat="1">
      <c r="A175" s="322"/>
      <c r="B175" s="322"/>
      <c r="C175" s="208" t="s">
        <v>49</v>
      </c>
      <c r="D175" s="209">
        <f t="shared" ref="D175:S175" si="87">D182+D189</f>
        <v>0</v>
      </c>
      <c r="E175" s="209">
        <f t="shared" si="87"/>
        <v>0</v>
      </c>
      <c r="F175" s="209">
        <f t="shared" si="87"/>
        <v>0</v>
      </c>
      <c r="G175" s="209">
        <f t="shared" si="87"/>
        <v>0</v>
      </c>
      <c r="H175" s="210">
        <f t="shared" si="87"/>
        <v>0</v>
      </c>
      <c r="I175" s="210">
        <f t="shared" si="87"/>
        <v>0</v>
      </c>
      <c r="J175" s="210">
        <f t="shared" si="87"/>
        <v>0</v>
      </c>
      <c r="K175" s="210">
        <f t="shared" si="87"/>
        <v>0</v>
      </c>
      <c r="L175" s="210">
        <f t="shared" si="87"/>
        <v>0</v>
      </c>
      <c r="M175" s="210">
        <f t="shared" si="87"/>
        <v>0</v>
      </c>
      <c r="N175" s="210">
        <f t="shared" si="87"/>
        <v>0</v>
      </c>
      <c r="O175" s="210">
        <f t="shared" si="87"/>
        <v>0</v>
      </c>
      <c r="P175" s="210">
        <f t="shared" si="87"/>
        <v>0</v>
      </c>
      <c r="Q175" s="210">
        <f t="shared" si="87"/>
        <v>0</v>
      </c>
      <c r="R175" s="210">
        <f t="shared" si="87"/>
        <v>0</v>
      </c>
      <c r="S175" s="210">
        <f t="shared" si="87"/>
        <v>0</v>
      </c>
      <c r="T175" s="357"/>
    </row>
    <row r="176" spans="1:20" hidden="1">
      <c r="A176" s="323" t="s">
        <v>32</v>
      </c>
      <c r="B176" s="323" t="str">
        <f>'06. Пр.1 Распределение. Отч.7'!B73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76" s="41" t="s">
        <v>56</v>
      </c>
      <c r="D176" s="78">
        <f>D178+D179+D180+D181+D182</f>
        <v>89159000</v>
      </c>
      <c r="E176" s="78">
        <f t="shared" ref="E176:G176" si="88">E178+E179+E180+E181+E182</f>
        <v>80559000</v>
      </c>
      <c r="F176" s="78">
        <f t="shared" si="88"/>
        <v>80559000</v>
      </c>
      <c r="G176" s="78">
        <f t="shared" si="88"/>
        <v>250277000</v>
      </c>
      <c r="H176" s="90">
        <f>SUM(H178:H182)</f>
        <v>80559000</v>
      </c>
      <c r="I176" s="90">
        <f t="shared" ref="I176:S176" si="89">SUM(I178:I182)</f>
        <v>80559000</v>
      </c>
      <c r="J176" s="90">
        <f t="shared" si="89"/>
        <v>23623382.75</v>
      </c>
      <c r="K176" s="90">
        <f t="shared" si="89"/>
        <v>23623382.75</v>
      </c>
      <c r="L176" s="90">
        <f t="shared" si="89"/>
        <v>38100384.399999999</v>
      </c>
      <c r="M176" s="90">
        <f t="shared" si="89"/>
        <v>0</v>
      </c>
      <c r="N176" s="90">
        <f t="shared" si="89"/>
        <v>57082800.709999993</v>
      </c>
      <c r="O176" s="90">
        <f t="shared" si="89"/>
        <v>0</v>
      </c>
      <c r="P176" s="90">
        <f t="shared" si="89"/>
        <v>89159000</v>
      </c>
      <c r="Q176" s="90">
        <f t="shared" si="89"/>
        <v>0</v>
      </c>
      <c r="R176" s="90">
        <f t="shared" si="89"/>
        <v>80559000</v>
      </c>
      <c r="S176" s="90">
        <f t="shared" si="89"/>
        <v>80559000</v>
      </c>
      <c r="T176" s="361"/>
    </row>
    <row r="177" spans="1:20" s="101" customFormat="1" ht="12.75" hidden="1">
      <c r="A177" s="324"/>
      <c r="B177" s="323"/>
      <c r="C177" s="97" t="s">
        <v>45</v>
      </c>
      <c r="D177" s="48"/>
      <c r="E177" s="48"/>
      <c r="F177" s="48"/>
      <c r="G177" s="48"/>
      <c r="H177" s="115"/>
      <c r="I177" s="115"/>
      <c r="J177" s="115"/>
      <c r="K177" s="115"/>
      <c r="L177" s="48"/>
      <c r="M177" s="48"/>
      <c r="N177" s="48"/>
      <c r="O177" s="48"/>
      <c r="P177" s="48"/>
      <c r="Q177" s="48"/>
      <c r="R177" s="48"/>
      <c r="S177" s="48"/>
      <c r="T177" s="362"/>
    </row>
    <row r="178" spans="1:20" s="101" customFormat="1" ht="12.75" hidden="1">
      <c r="A178" s="324"/>
      <c r="B178" s="323"/>
      <c r="C178" s="119" t="s">
        <v>44</v>
      </c>
      <c r="D178" s="48">
        <v>0</v>
      </c>
      <c r="E178" s="48">
        <v>0</v>
      </c>
      <c r="F178" s="48">
        <v>0</v>
      </c>
      <c r="G178" s="48">
        <v>0</v>
      </c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362"/>
    </row>
    <row r="179" spans="1:20" s="101" customFormat="1" ht="12.75" hidden="1">
      <c r="A179" s="324"/>
      <c r="B179" s="323"/>
      <c r="C179" s="97" t="s">
        <v>46</v>
      </c>
      <c r="D179" s="48">
        <v>0</v>
      </c>
      <c r="E179" s="48">
        <v>0</v>
      </c>
      <c r="F179" s="48">
        <v>0</v>
      </c>
      <c r="G179" s="48">
        <v>0</v>
      </c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362"/>
    </row>
    <row r="180" spans="1:20" s="101" customFormat="1" ht="12.75" hidden="1">
      <c r="A180" s="324"/>
      <c r="B180" s="323"/>
      <c r="C180" s="97" t="s">
        <v>47</v>
      </c>
      <c r="D180" s="48">
        <v>0</v>
      </c>
      <c r="E180" s="48">
        <v>0</v>
      </c>
      <c r="F180" s="48">
        <v>0</v>
      </c>
      <c r="G180" s="48">
        <v>0</v>
      </c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362"/>
    </row>
    <row r="181" spans="1:20" s="101" customFormat="1" ht="12.75" hidden="1">
      <c r="A181" s="324"/>
      <c r="B181" s="323"/>
      <c r="C181" s="97" t="s">
        <v>48</v>
      </c>
      <c r="D181" s="48">
        <f>'06. Пр.1 Распределение. Отч.7'!H73</f>
        <v>89159000</v>
      </c>
      <c r="E181" s="48">
        <f>'06. Пр.1 Распределение. Отч.7'!I73</f>
        <v>80559000</v>
      </c>
      <c r="F181" s="48">
        <f>'06. Пр.1 Распределение. Отч.7'!J73</f>
        <v>80559000</v>
      </c>
      <c r="G181" s="48">
        <f>'06. Пр.1 Распределение. Отч.7'!K73</f>
        <v>250277000</v>
      </c>
      <c r="H181" s="115">
        <f>'06. Пр.1 Распределение. Отч.7'!L75</f>
        <v>80559000</v>
      </c>
      <c r="I181" s="115">
        <f>'06. Пр.1 Распределение. Отч.7'!M75</f>
        <v>80559000</v>
      </c>
      <c r="J181" s="115">
        <f>'06. Пр.1 Распределение. Отч.7'!N75</f>
        <v>23623382.75</v>
      </c>
      <c r="K181" s="115">
        <f>'06. Пр.1 Распределение. Отч.7'!O75</f>
        <v>23623382.75</v>
      </c>
      <c r="L181" s="115">
        <f>'06. Пр.1 Распределение. Отч.7'!P75</f>
        <v>38100384.399999999</v>
      </c>
      <c r="M181" s="115">
        <f>'06. Пр.1 Распределение. Отч.7'!Q75</f>
        <v>0</v>
      </c>
      <c r="N181" s="115">
        <f>'06. Пр.1 Распределение. Отч.7'!R75</f>
        <v>57082800.709999993</v>
      </c>
      <c r="O181" s="115">
        <f>'06. Пр.1 Распределение. Отч.7'!S75</f>
        <v>0</v>
      </c>
      <c r="P181" s="115">
        <f>'06. Пр.1 Распределение. Отч.7'!T75</f>
        <v>89159000</v>
      </c>
      <c r="Q181" s="115">
        <f>'06. Пр.1 Распределение. Отч.7'!U75</f>
        <v>0</v>
      </c>
      <c r="R181" s="115">
        <f>'06. Пр.1 Распределение. Отч.7'!V75</f>
        <v>80559000</v>
      </c>
      <c r="S181" s="115">
        <f>'06. Пр.1 Распределение. Отч.7'!W75</f>
        <v>80559000</v>
      </c>
      <c r="T181" s="362"/>
    </row>
    <row r="182" spans="1:20" s="101" customFormat="1" ht="12.75" hidden="1">
      <c r="A182" s="324"/>
      <c r="B182" s="323"/>
      <c r="C182" s="97" t="s">
        <v>49</v>
      </c>
      <c r="D182" s="48">
        <v>0</v>
      </c>
      <c r="E182" s="48">
        <v>0</v>
      </c>
      <c r="F182" s="48">
        <v>0</v>
      </c>
      <c r="G182" s="48">
        <v>0</v>
      </c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363"/>
    </row>
    <row r="183" spans="1:20" hidden="1">
      <c r="A183" s="323" t="s">
        <v>137</v>
      </c>
      <c r="B183" s="323" t="str">
        <f>'06. Пр.1 Распределение. Отч.7'!B76</f>
        <v>Приобретение автобусов для муниципальных нужд</v>
      </c>
      <c r="C183" s="41" t="s">
        <v>56</v>
      </c>
      <c r="D183" s="78">
        <f>D185+D186+D187+D188+D189</f>
        <v>35000000</v>
      </c>
      <c r="E183" s="78">
        <f t="shared" ref="E183:G183" si="90">E185+E186+E187+E188+E189</f>
        <v>0</v>
      </c>
      <c r="F183" s="78">
        <f t="shared" si="90"/>
        <v>0</v>
      </c>
      <c r="G183" s="78">
        <f t="shared" si="90"/>
        <v>35000000</v>
      </c>
      <c r="H183" s="90">
        <f>SUM(H185:H189)</f>
        <v>36330740</v>
      </c>
      <c r="I183" s="90">
        <f t="shared" ref="I183:S183" si="91">SUM(I185:I189)</f>
        <v>36330740</v>
      </c>
      <c r="J183" s="90">
        <f t="shared" si="91"/>
        <v>0</v>
      </c>
      <c r="K183" s="90">
        <f t="shared" si="91"/>
        <v>0</v>
      </c>
      <c r="L183" s="90">
        <f t="shared" si="91"/>
        <v>0</v>
      </c>
      <c r="M183" s="90">
        <f t="shared" si="91"/>
        <v>0</v>
      </c>
      <c r="N183" s="90">
        <f t="shared" si="91"/>
        <v>35000000</v>
      </c>
      <c r="O183" s="90">
        <f t="shared" si="91"/>
        <v>0</v>
      </c>
      <c r="P183" s="90">
        <f t="shared" si="91"/>
        <v>35000000</v>
      </c>
      <c r="Q183" s="90">
        <f t="shared" si="91"/>
        <v>0</v>
      </c>
      <c r="R183" s="90">
        <f t="shared" si="91"/>
        <v>0</v>
      </c>
      <c r="S183" s="90">
        <f t="shared" si="91"/>
        <v>0</v>
      </c>
      <c r="T183" s="90"/>
    </row>
    <row r="184" spans="1:20" s="101" customFormat="1" ht="12.75" hidden="1">
      <c r="A184" s="324"/>
      <c r="B184" s="323"/>
      <c r="C184" s="97" t="s">
        <v>45</v>
      </c>
      <c r="D184" s="48"/>
      <c r="E184" s="48"/>
      <c r="F184" s="48"/>
      <c r="G184" s="48"/>
      <c r="H184" s="115"/>
      <c r="I184" s="115"/>
      <c r="J184" s="115"/>
      <c r="K184" s="115"/>
      <c r="L184" s="48"/>
      <c r="M184" s="48"/>
      <c r="N184" s="48"/>
      <c r="O184" s="48"/>
      <c r="P184" s="48"/>
      <c r="Q184" s="48"/>
      <c r="R184" s="48"/>
      <c r="S184" s="48"/>
      <c r="T184" s="117"/>
    </row>
    <row r="185" spans="1:20" s="101" customFormat="1" ht="12.75" hidden="1">
      <c r="A185" s="324"/>
      <c r="B185" s="323"/>
      <c r="C185" s="119" t="s">
        <v>44</v>
      </c>
      <c r="D185" s="48">
        <v>0</v>
      </c>
      <c r="E185" s="48">
        <v>0</v>
      </c>
      <c r="F185" s="48">
        <v>0</v>
      </c>
      <c r="G185" s="48">
        <v>0</v>
      </c>
      <c r="H185" s="115"/>
      <c r="I185" s="115"/>
      <c r="J185" s="115"/>
      <c r="K185" s="115"/>
      <c r="L185" s="48"/>
      <c r="M185" s="48"/>
      <c r="N185" s="48"/>
      <c r="O185" s="48"/>
      <c r="P185" s="48"/>
      <c r="Q185" s="48"/>
      <c r="R185" s="48"/>
      <c r="S185" s="48"/>
      <c r="T185" s="117"/>
    </row>
    <row r="186" spans="1:20" s="101" customFormat="1" ht="12.75" hidden="1">
      <c r="A186" s="324"/>
      <c r="B186" s="323"/>
      <c r="C186" s="97" t="s">
        <v>46</v>
      </c>
      <c r="D186" s="48">
        <v>0</v>
      </c>
      <c r="E186" s="48">
        <v>0</v>
      </c>
      <c r="F186" s="48">
        <v>0</v>
      </c>
      <c r="G186" s="48">
        <v>0</v>
      </c>
      <c r="H186" s="115"/>
      <c r="I186" s="115"/>
      <c r="J186" s="115"/>
      <c r="K186" s="115"/>
      <c r="L186" s="48"/>
      <c r="M186" s="48"/>
      <c r="N186" s="48"/>
      <c r="O186" s="48"/>
      <c r="P186" s="48"/>
      <c r="Q186" s="48"/>
      <c r="R186" s="48"/>
      <c r="S186" s="48"/>
      <c r="T186" s="117"/>
    </row>
    <row r="187" spans="1:20" s="101" customFormat="1" ht="12.75" hidden="1">
      <c r="A187" s="324"/>
      <c r="B187" s="323"/>
      <c r="C187" s="97" t="s">
        <v>47</v>
      </c>
      <c r="D187" s="48">
        <v>0</v>
      </c>
      <c r="E187" s="48">
        <v>0</v>
      </c>
      <c r="F187" s="48">
        <v>0</v>
      </c>
      <c r="G187" s="48">
        <v>0</v>
      </c>
      <c r="H187" s="115"/>
      <c r="I187" s="115"/>
      <c r="J187" s="115"/>
      <c r="K187" s="115"/>
      <c r="L187" s="48"/>
      <c r="M187" s="48"/>
      <c r="N187" s="48"/>
      <c r="O187" s="48"/>
      <c r="P187" s="48"/>
      <c r="Q187" s="48"/>
      <c r="R187" s="48"/>
      <c r="S187" s="48"/>
      <c r="T187" s="117"/>
    </row>
    <row r="188" spans="1:20" s="101" customFormat="1" ht="12.75" hidden="1">
      <c r="A188" s="324"/>
      <c r="B188" s="323"/>
      <c r="C188" s="97" t="s">
        <v>48</v>
      </c>
      <c r="D188" s="48">
        <f>'06. Пр.1 Распределение. Отч.7'!H76</f>
        <v>35000000</v>
      </c>
      <c r="E188" s="48">
        <f>'06. Пр.1 Распределение. Отч.7'!I76</f>
        <v>0</v>
      </c>
      <c r="F188" s="48">
        <f>'06. Пр.1 Распределение. Отч.7'!J76</f>
        <v>0</v>
      </c>
      <c r="G188" s="48">
        <f>'06. Пр.1 Распределение. Отч.7'!K76</f>
        <v>35000000</v>
      </c>
      <c r="H188" s="115">
        <f>'06. Пр.1 Распределение. Отч.7'!L78</f>
        <v>36330740</v>
      </c>
      <c r="I188" s="115">
        <f>'06. Пр.1 Распределение. Отч.7'!M78</f>
        <v>36330740</v>
      </c>
      <c r="J188" s="115">
        <f>'06. Пр.1 Распределение. Отч.7'!N78</f>
        <v>0</v>
      </c>
      <c r="K188" s="115">
        <f>'06. Пр.1 Распределение. Отч.7'!O78</f>
        <v>0</v>
      </c>
      <c r="L188" s="115">
        <f>'06. Пр.1 Распределение. Отч.7'!P78</f>
        <v>0</v>
      </c>
      <c r="M188" s="115">
        <f>'06. Пр.1 Распределение. Отч.7'!Q78</f>
        <v>0</v>
      </c>
      <c r="N188" s="115">
        <f>'06. Пр.1 Распределение. Отч.7'!R78</f>
        <v>35000000</v>
      </c>
      <c r="O188" s="115">
        <f>'06. Пр.1 Распределение. Отч.7'!S78</f>
        <v>0</v>
      </c>
      <c r="P188" s="115">
        <f>'06. Пр.1 Распределение. Отч.7'!T78</f>
        <v>35000000</v>
      </c>
      <c r="Q188" s="115">
        <f>'06. Пр.1 Распределение. Отч.7'!U78</f>
        <v>0</v>
      </c>
      <c r="R188" s="115">
        <f>'06. Пр.1 Распределение. Отч.7'!V78</f>
        <v>0</v>
      </c>
      <c r="S188" s="115">
        <f>'06. Пр.1 Распределение. Отч.7'!W78</f>
        <v>0</v>
      </c>
      <c r="T188" s="48"/>
    </row>
    <row r="189" spans="1:20" s="101" customFormat="1" ht="12.75" hidden="1">
      <c r="A189" s="324"/>
      <c r="B189" s="323"/>
      <c r="C189" s="97" t="s">
        <v>49</v>
      </c>
      <c r="D189" s="48">
        <v>0</v>
      </c>
      <c r="E189" s="48">
        <v>0</v>
      </c>
      <c r="F189" s="48">
        <v>0</v>
      </c>
      <c r="G189" s="48">
        <v>0</v>
      </c>
      <c r="H189" s="115"/>
      <c r="I189" s="115"/>
      <c r="J189" s="115"/>
      <c r="K189" s="115"/>
      <c r="L189" s="48"/>
      <c r="M189" s="48"/>
      <c r="N189" s="48"/>
      <c r="O189" s="48"/>
      <c r="P189" s="48"/>
      <c r="Q189" s="48"/>
      <c r="R189" s="48"/>
      <c r="S189" s="48"/>
      <c r="T189" s="117"/>
    </row>
    <row r="190" spans="1:20" s="25" customFormat="1">
      <c r="A190" s="322" t="s">
        <v>67</v>
      </c>
      <c r="B190" s="322" t="s">
        <v>100</v>
      </c>
      <c r="C190" s="208" t="s">
        <v>56</v>
      </c>
      <c r="D190" s="209">
        <f>D192+D193+D194+D195+D196</f>
        <v>94637815</v>
      </c>
      <c r="E190" s="209">
        <f t="shared" ref="E190:F190" si="92">E192+E193+E194+E195+E196</f>
        <v>86137815</v>
      </c>
      <c r="F190" s="209">
        <f t="shared" si="92"/>
        <v>86137815</v>
      </c>
      <c r="G190" s="209">
        <f>SUM(D190:F190)</f>
        <v>266913445</v>
      </c>
      <c r="H190" s="210">
        <f>'06. Пр.1 Распределение. Отч.7'!L79</f>
        <v>92873777.959999993</v>
      </c>
      <c r="I190" s="210">
        <f>'06. Пр.1 Распределение. Отч.7'!M79</f>
        <v>91033370.489999995</v>
      </c>
      <c r="J190" s="210">
        <f>J197+J204+J211+J218+J225</f>
        <v>20327897</v>
      </c>
      <c r="K190" s="210">
        <f t="shared" ref="K190:S190" si="93">K197+K204+K211+K218+K225</f>
        <v>19748299.359999999</v>
      </c>
      <c r="L190" s="210">
        <f t="shared" si="93"/>
        <v>46077077.739999995</v>
      </c>
      <c r="M190" s="210">
        <f t="shared" si="93"/>
        <v>0</v>
      </c>
      <c r="N190" s="210">
        <f t="shared" si="93"/>
        <v>68593327.710000008</v>
      </c>
      <c r="O190" s="210">
        <f t="shared" si="93"/>
        <v>0</v>
      </c>
      <c r="P190" s="210">
        <f t="shared" si="93"/>
        <v>94637815</v>
      </c>
      <c r="Q190" s="210">
        <f t="shared" si="93"/>
        <v>0</v>
      </c>
      <c r="R190" s="210">
        <f t="shared" si="93"/>
        <v>86137815</v>
      </c>
      <c r="S190" s="210">
        <f t="shared" si="93"/>
        <v>86137815</v>
      </c>
      <c r="T190" s="358"/>
    </row>
    <row r="191" spans="1:20" s="25" customFormat="1">
      <c r="A191" s="322"/>
      <c r="B191" s="322"/>
      <c r="C191" s="208" t="s">
        <v>45</v>
      </c>
      <c r="D191" s="209"/>
      <c r="E191" s="209"/>
      <c r="F191" s="209"/>
      <c r="G191" s="209"/>
      <c r="H191" s="210"/>
      <c r="I191" s="210"/>
      <c r="J191" s="210"/>
      <c r="K191" s="210"/>
      <c r="L191" s="210"/>
      <c r="M191" s="210"/>
      <c r="N191" s="210"/>
      <c r="O191" s="210"/>
      <c r="P191" s="210"/>
      <c r="Q191" s="210"/>
      <c r="R191" s="210"/>
      <c r="S191" s="210"/>
      <c r="T191" s="359"/>
    </row>
    <row r="192" spans="1:20" s="25" customFormat="1">
      <c r="A192" s="322"/>
      <c r="B192" s="322"/>
      <c r="C192" s="212" t="s">
        <v>44</v>
      </c>
      <c r="D192" s="209">
        <f>D199+D206+D213+D220+D227</f>
        <v>0</v>
      </c>
      <c r="E192" s="209">
        <f t="shared" ref="E192:G192" si="94">E199+E206+E213+E220+E227</f>
        <v>0</v>
      </c>
      <c r="F192" s="209">
        <f t="shared" si="94"/>
        <v>0</v>
      </c>
      <c r="G192" s="209">
        <f t="shared" si="94"/>
        <v>0</v>
      </c>
      <c r="H192" s="210">
        <v>0</v>
      </c>
      <c r="I192" s="210">
        <v>0</v>
      </c>
      <c r="J192" s="210">
        <f t="shared" ref="J192:S192" si="95">J199+J206+J213+J220+J227</f>
        <v>0</v>
      </c>
      <c r="K192" s="210">
        <f t="shared" si="95"/>
        <v>0</v>
      </c>
      <c r="L192" s="210">
        <f t="shared" si="95"/>
        <v>0</v>
      </c>
      <c r="M192" s="210">
        <f t="shared" si="95"/>
        <v>0</v>
      </c>
      <c r="N192" s="210">
        <f t="shared" si="95"/>
        <v>0</v>
      </c>
      <c r="O192" s="210">
        <f t="shared" si="95"/>
        <v>0</v>
      </c>
      <c r="P192" s="210">
        <f t="shared" si="95"/>
        <v>0</v>
      </c>
      <c r="Q192" s="210">
        <f t="shared" si="95"/>
        <v>0</v>
      </c>
      <c r="R192" s="210">
        <f t="shared" si="95"/>
        <v>0</v>
      </c>
      <c r="S192" s="210">
        <f t="shared" si="95"/>
        <v>0</v>
      </c>
      <c r="T192" s="359"/>
    </row>
    <row r="193" spans="1:20" s="25" customFormat="1">
      <c r="A193" s="322"/>
      <c r="B193" s="322"/>
      <c r="C193" s="208" t="s">
        <v>46</v>
      </c>
      <c r="D193" s="209">
        <f t="shared" ref="D193:G196" si="96">D200+D207+D214+D221+D228</f>
        <v>0</v>
      </c>
      <c r="E193" s="209">
        <f t="shared" si="96"/>
        <v>0</v>
      </c>
      <c r="F193" s="209">
        <f t="shared" si="96"/>
        <v>0</v>
      </c>
      <c r="G193" s="209">
        <f t="shared" si="96"/>
        <v>0</v>
      </c>
      <c r="H193" s="210">
        <v>3700000</v>
      </c>
      <c r="I193" s="210">
        <v>3681500</v>
      </c>
      <c r="J193" s="210">
        <f t="shared" ref="J193:S193" si="97">J200+J207+J214+J221+J228</f>
        <v>0</v>
      </c>
      <c r="K193" s="210">
        <f t="shared" si="97"/>
        <v>0</v>
      </c>
      <c r="L193" s="210">
        <f t="shared" si="97"/>
        <v>0</v>
      </c>
      <c r="M193" s="210">
        <f t="shared" si="97"/>
        <v>0</v>
      </c>
      <c r="N193" s="210">
        <f t="shared" si="97"/>
        <v>0</v>
      </c>
      <c r="O193" s="210">
        <f t="shared" si="97"/>
        <v>0</v>
      </c>
      <c r="P193" s="210">
        <f t="shared" si="97"/>
        <v>0</v>
      </c>
      <c r="Q193" s="210">
        <f t="shared" si="97"/>
        <v>0</v>
      </c>
      <c r="R193" s="210">
        <f t="shared" si="97"/>
        <v>0</v>
      </c>
      <c r="S193" s="210">
        <f t="shared" si="97"/>
        <v>0</v>
      </c>
      <c r="T193" s="359"/>
    </row>
    <row r="194" spans="1:20" s="25" customFormat="1">
      <c r="A194" s="322"/>
      <c r="B194" s="322"/>
      <c r="C194" s="213" t="s">
        <v>47</v>
      </c>
      <c r="D194" s="209">
        <f t="shared" si="96"/>
        <v>0</v>
      </c>
      <c r="E194" s="209">
        <f t="shared" si="96"/>
        <v>0</v>
      </c>
      <c r="F194" s="209">
        <f t="shared" si="96"/>
        <v>0</v>
      </c>
      <c r="G194" s="209">
        <f t="shared" si="96"/>
        <v>0</v>
      </c>
      <c r="H194" s="210">
        <v>0</v>
      </c>
      <c r="I194" s="210">
        <v>0</v>
      </c>
      <c r="J194" s="210">
        <f t="shared" ref="J194:S194" si="98">J201+J208+J215+J222+J229</f>
        <v>0</v>
      </c>
      <c r="K194" s="210">
        <f t="shared" si="98"/>
        <v>0</v>
      </c>
      <c r="L194" s="210">
        <f t="shared" si="98"/>
        <v>0</v>
      </c>
      <c r="M194" s="210">
        <f t="shared" si="98"/>
        <v>0</v>
      </c>
      <c r="N194" s="210">
        <f t="shared" si="98"/>
        <v>0</v>
      </c>
      <c r="O194" s="210">
        <f t="shared" si="98"/>
        <v>0</v>
      </c>
      <c r="P194" s="210">
        <f t="shared" si="98"/>
        <v>0</v>
      </c>
      <c r="Q194" s="210">
        <f t="shared" si="98"/>
        <v>0</v>
      </c>
      <c r="R194" s="210">
        <f t="shared" si="98"/>
        <v>0</v>
      </c>
      <c r="S194" s="210">
        <f t="shared" si="98"/>
        <v>0</v>
      </c>
      <c r="T194" s="359"/>
    </row>
    <row r="195" spans="1:20" s="25" customFormat="1">
      <c r="A195" s="322"/>
      <c r="B195" s="322"/>
      <c r="C195" s="208" t="s">
        <v>48</v>
      </c>
      <c r="D195" s="209">
        <f t="shared" si="96"/>
        <v>94637815</v>
      </c>
      <c r="E195" s="209">
        <f t="shared" si="96"/>
        <v>86137815</v>
      </c>
      <c r="F195" s="209">
        <f t="shared" si="96"/>
        <v>86137815</v>
      </c>
      <c r="G195" s="209">
        <f t="shared" si="96"/>
        <v>266913445</v>
      </c>
      <c r="H195" s="210">
        <v>89173777.959999993</v>
      </c>
      <c r="I195" s="210">
        <v>87351870.489999995</v>
      </c>
      <c r="J195" s="210">
        <f t="shared" ref="J195:S195" si="99">J202+J209+J216+J223+J230</f>
        <v>20327897</v>
      </c>
      <c r="K195" s="210">
        <f t="shared" si="99"/>
        <v>19748299.359999999</v>
      </c>
      <c r="L195" s="210">
        <f t="shared" si="99"/>
        <v>46077077.739999995</v>
      </c>
      <c r="M195" s="210">
        <f t="shared" si="99"/>
        <v>0</v>
      </c>
      <c r="N195" s="210">
        <f t="shared" si="99"/>
        <v>68593327.710000008</v>
      </c>
      <c r="O195" s="210">
        <f t="shared" si="99"/>
        <v>0</v>
      </c>
      <c r="P195" s="210">
        <f t="shared" si="99"/>
        <v>94637815</v>
      </c>
      <c r="Q195" s="210">
        <f t="shared" si="99"/>
        <v>0</v>
      </c>
      <c r="R195" s="210">
        <f t="shared" si="99"/>
        <v>86137815</v>
      </c>
      <c r="S195" s="210">
        <f t="shared" si="99"/>
        <v>86137815</v>
      </c>
      <c r="T195" s="359"/>
    </row>
    <row r="196" spans="1:20" s="25" customFormat="1">
      <c r="A196" s="322"/>
      <c r="B196" s="322"/>
      <c r="C196" s="208" t="s">
        <v>49</v>
      </c>
      <c r="D196" s="209">
        <f t="shared" si="96"/>
        <v>0</v>
      </c>
      <c r="E196" s="209">
        <f t="shared" si="96"/>
        <v>0</v>
      </c>
      <c r="F196" s="209">
        <f t="shared" si="96"/>
        <v>0</v>
      </c>
      <c r="G196" s="209">
        <f t="shared" si="96"/>
        <v>0</v>
      </c>
      <c r="H196" s="210">
        <v>0</v>
      </c>
      <c r="I196" s="210">
        <v>0</v>
      </c>
      <c r="J196" s="210">
        <f t="shared" ref="J196:S196" si="100">J203+J210+J217+J224+J231</f>
        <v>0</v>
      </c>
      <c r="K196" s="210">
        <f t="shared" si="100"/>
        <v>0</v>
      </c>
      <c r="L196" s="210">
        <f t="shared" si="100"/>
        <v>0</v>
      </c>
      <c r="M196" s="210">
        <f t="shared" si="100"/>
        <v>0</v>
      </c>
      <c r="N196" s="210">
        <f t="shared" si="100"/>
        <v>0</v>
      </c>
      <c r="O196" s="210">
        <f t="shared" si="100"/>
        <v>0</v>
      </c>
      <c r="P196" s="210">
        <f t="shared" si="100"/>
        <v>0</v>
      </c>
      <c r="Q196" s="210">
        <f t="shared" si="100"/>
        <v>0</v>
      </c>
      <c r="R196" s="210">
        <f t="shared" si="100"/>
        <v>0</v>
      </c>
      <c r="S196" s="210">
        <f t="shared" si="100"/>
        <v>0</v>
      </c>
      <c r="T196" s="360"/>
    </row>
    <row r="197" spans="1:20" hidden="1">
      <c r="A197" s="319" t="s">
        <v>68</v>
      </c>
      <c r="B197" s="319" t="str">
        <f>'06. Пр.1 Распределение. Отч.7'!B80</f>
        <v>Содержание сетей уличного освещения</v>
      </c>
      <c r="C197" s="41" t="s">
        <v>56</v>
      </c>
      <c r="D197" s="78">
        <f>D199+D200+D201+D202+D203</f>
        <v>46374385</v>
      </c>
      <c r="E197" s="78">
        <f t="shared" ref="E197:G197" si="101">E199+E200+E201+E202+E203</f>
        <v>44374385</v>
      </c>
      <c r="F197" s="78">
        <f t="shared" si="101"/>
        <v>44374385</v>
      </c>
      <c r="G197" s="78">
        <f t="shared" si="101"/>
        <v>135123155</v>
      </c>
      <c r="H197" s="90">
        <f>SUM(H199:H203)</f>
        <v>44484421.840000004</v>
      </c>
      <c r="I197" s="90">
        <f t="shared" ref="I197:S197" si="102">SUM(I199:I203)</f>
        <v>42468633.579999998</v>
      </c>
      <c r="J197" s="90">
        <f t="shared" si="102"/>
        <v>13333563</v>
      </c>
      <c r="K197" s="90">
        <f t="shared" si="102"/>
        <v>12779225.33</v>
      </c>
      <c r="L197" s="90">
        <f t="shared" si="102"/>
        <v>23155158</v>
      </c>
      <c r="M197" s="90">
        <f t="shared" si="102"/>
        <v>0</v>
      </c>
      <c r="N197" s="90">
        <f t="shared" si="102"/>
        <v>34155279</v>
      </c>
      <c r="O197" s="90">
        <f t="shared" si="102"/>
        <v>0</v>
      </c>
      <c r="P197" s="90">
        <f t="shared" si="102"/>
        <v>46374385</v>
      </c>
      <c r="Q197" s="90">
        <f t="shared" si="102"/>
        <v>0</v>
      </c>
      <c r="R197" s="90">
        <f t="shared" si="102"/>
        <v>44374385</v>
      </c>
      <c r="S197" s="90">
        <f t="shared" si="102"/>
        <v>44374385</v>
      </c>
      <c r="T197" s="349"/>
    </row>
    <row r="198" spans="1:20" s="101" customFormat="1" ht="12.75" hidden="1">
      <c r="A198" s="320"/>
      <c r="B198" s="319"/>
      <c r="C198" s="97" t="s">
        <v>45</v>
      </c>
      <c r="D198" s="48"/>
      <c r="E198" s="48"/>
      <c r="F198" s="48"/>
      <c r="G198" s="48"/>
      <c r="H198" s="114"/>
      <c r="I198" s="114"/>
      <c r="J198" s="114"/>
      <c r="K198" s="114"/>
      <c r="L198" s="117"/>
      <c r="M198" s="117"/>
      <c r="N198" s="117"/>
      <c r="O198" s="117"/>
      <c r="P198" s="48"/>
      <c r="Q198" s="48"/>
      <c r="R198" s="48"/>
      <c r="S198" s="48"/>
      <c r="T198" s="350"/>
    </row>
    <row r="199" spans="1:20" s="101" customFormat="1" ht="12.75" hidden="1">
      <c r="A199" s="320"/>
      <c r="B199" s="319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50"/>
    </row>
    <row r="200" spans="1:20" s="101" customFormat="1" ht="12.75" hidden="1">
      <c r="A200" s="320"/>
      <c r="B200" s="319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4"/>
      <c r="I200" s="114"/>
      <c r="J200" s="114"/>
      <c r="K200" s="114"/>
      <c r="L200" s="117"/>
      <c r="M200" s="117"/>
      <c r="N200" s="117"/>
      <c r="O200" s="117"/>
      <c r="P200" s="48"/>
      <c r="Q200" s="48"/>
      <c r="R200" s="48"/>
      <c r="S200" s="48"/>
      <c r="T200" s="350"/>
    </row>
    <row r="201" spans="1:20" s="101" customFormat="1" ht="12.75" hidden="1">
      <c r="A201" s="320"/>
      <c r="B201" s="319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4"/>
      <c r="I201" s="114"/>
      <c r="J201" s="114"/>
      <c r="K201" s="114"/>
      <c r="L201" s="117"/>
      <c r="M201" s="117"/>
      <c r="N201" s="117"/>
      <c r="O201" s="117"/>
      <c r="P201" s="48"/>
      <c r="Q201" s="48"/>
      <c r="R201" s="48"/>
      <c r="S201" s="48"/>
      <c r="T201" s="350"/>
    </row>
    <row r="202" spans="1:20" s="101" customFormat="1" ht="12.75" hidden="1">
      <c r="A202" s="320"/>
      <c r="B202" s="319"/>
      <c r="C202" s="97" t="s">
        <v>48</v>
      </c>
      <c r="D202" s="48">
        <f>'06. Пр.1 Распределение. Отч.7'!H80</f>
        <v>46374385</v>
      </c>
      <c r="E202" s="48">
        <f>'ПР4. 19.ПП4.Благ.2.Мер.'!I9+'ПР4. 19.ПП4.Благ.2.Мер.'!I10</f>
        <v>44374385</v>
      </c>
      <c r="F202" s="48">
        <f>'ПР4. 19.ПП4.Благ.2.Мер.'!J9+'ПР4. 19.ПП4.Благ.2.Мер.'!J10</f>
        <v>44374385</v>
      </c>
      <c r="G202" s="48">
        <f>'ПР4. 19.ПП4.Благ.2.Мер.'!K9+'ПР4. 19.ПП4.Благ.2.Мер.'!K10</f>
        <v>135123155</v>
      </c>
      <c r="H202" s="115">
        <f>'06. Пр.1 Распределение. Отч.7'!L80</f>
        <v>44484421.840000004</v>
      </c>
      <c r="I202" s="115">
        <f>'06. Пр.1 Распределение. Отч.7'!M80</f>
        <v>42468633.579999998</v>
      </c>
      <c r="J202" s="115">
        <f>'06. Пр.1 Распределение. Отч.7'!N80</f>
        <v>13333563</v>
      </c>
      <c r="K202" s="115">
        <f>'06. Пр.1 Распределение. Отч.7'!O80</f>
        <v>12779225.33</v>
      </c>
      <c r="L202" s="115">
        <f>'06. Пр.1 Распределение. Отч.7'!P80</f>
        <v>23155158</v>
      </c>
      <c r="M202" s="115">
        <f>'06. Пр.1 Распределение. Отч.7'!Q80</f>
        <v>0</v>
      </c>
      <c r="N202" s="115">
        <f>'06. Пр.1 Распределение. Отч.7'!R80</f>
        <v>34155279</v>
      </c>
      <c r="O202" s="115">
        <f>'06. Пр.1 Распределение. Отч.7'!S80</f>
        <v>0</v>
      </c>
      <c r="P202" s="115">
        <f>'06. Пр.1 Распределение. Отч.7'!T80</f>
        <v>46374385</v>
      </c>
      <c r="Q202" s="115">
        <f>'06. Пр.1 Распределение. Отч.7'!U80</f>
        <v>0</v>
      </c>
      <c r="R202" s="115">
        <f>'06. Пр.1 Распределение. Отч.7'!V80</f>
        <v>44374385</v>
      </c>
      <c r="S202" s="115">
        <f>'06. Пр.1 Распределение. Отч.7'!W80</f>
        <v>44374385</v>
      </c>
      <c r="T202" s="350"/>
    </row>
    <row r="203" spans="1:20" s="101" customFormat="1" ht="12.75" hidden="1">
      <c r="A203" s="320"/>
      <c r="B203" s="319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4"/>
      <c r="K203" s="114"/>
      <c r="L203" s="117"/>
      <c r="M203" s="117"/>
      <c r="N203" s="117"/>
      <c r="O203" s="117"/>
      <c r="P203" s="48"/>
      <c r="Q203" s="48"/>
      <c r="R203" s="48"/>
      <c r="S203" s="48"/>
      <c r="T203" s="351"/>
    </row>
    <row r="204" spans="1:20" hidden="1">
      <c r="A204" s="317" t="s">
        <v>69</v>
      </c>
      <c r="B204" s="318" t="str">
        <f>'06. Пр.1 Распределение. Отч.7'!B84</f>
        <v>Содержание прочих объектов благоустройства</v>
      </c>
      <c r="C204" s="112" t="s">
        <v>56</v>
      </c>
      <c r="D204" s="78">
        <f>D206+D207+D208+D209+D210</f>
        <v>19048055</v>
      </c>
      <c r="E204" s="78">
        <f t="shared" ref="E204:G204" si="103">E206+E207+E208+E209+E210</f>
        <v>13548055</v>
      </c>
      <c r="F204" s="78">
        <f t="shared" si="103"/>
        <v>13548055</v>
      </c>
      <c r="G204" s="78">
        <f t="shared" si="103"/>
        <v>46144165</v>
      </c>
      <c r="H204" s="90">
        <f>SUM(H206:H210)</f>
        <v>13548055</v>
      </c>
      <c r="I204" s="90">
        <f t="shared" ref="I204:S204" si="104">SUM(I206:I210)</f>
        <v>13377256.43</v>
      </c>
      <c r="J204" s="90">
        <f t="shared" si="104"/>
        <v>2374334</v>
      </c>
      <c r="K204" s="90">
        <f t="shared" si="104"/>
        <v>2363053</v>
      </c>
      <c r="L204" s="90">
        <f t="shared" si="104"/>
        <v>5891418</v>
      </c>
      <c r="M204" s="90">
        <f t="shared" si="104"/>
        <v>0</v>
      </c>
      <c r="N204" s="90">
        <f t="shared" si="104"/>
        <v>11079054</v>
      </c>
      <c r="O204" s="90">
        <f t="shared" si="104"/>
        <v>0</v>
      </c>
      <c r="P204" s="90">
        <f t="shared" si="104"/>
        <v>19048055</v>
      </c>
      <c r="Q204" s="90">
        <f t="shared" si="104"/>
        <v>0</v>
      </c>
      <c r="R204" s="90">
        <f t="shared" si="104"/>
        <v>13548055</v>
      </c>
      <c r="S204" s="90">
        <f t="shared" si="104"/>
        <v>13548055</v>
      </c>
      <c r="T204" s="349"/>
    </row>
    <row r="205" spans="1:20" s="101" customFormat="1" ht="12.75" hidden="1">
      <c r="A205" s="317"/>
      <c r="B205" s="318"/>
      <c r="C205" s="113" t="s">
        <v>45</v>
      </c>
      <c r="D205" s="48"/>
      <c r="E205" s="48"/>
      <c r="F205" s="48"/>
      <c r="G205" s="48"/>
      <c r="H205" s="114"/>
      <c r="I205" s="114"/>
      <c r="J205" s="114"/>
      <c r="K205" s="114"/>
      <c r="L205" s="117"/>
      <c r="M205" s="117"/>
      <c r="N205" s="117"/>
      <c r="O205" s="117"/>
      <c r="P205" s="48"/>
      <c r="Q205" s="48"/>
      <c r="R205" s="48"/>
      <c r="S205" s="48"/>
      <c r="T205" s="350"/>
    </row>
    <row r="206" spans="1:20" s="101" customFormat="1" ht="12.75" hidden="1">
      <c r="A206" s="317"/>
      <c r="B206" s="318"/>
      <c r="C206" s="116" t="s">
        <v>44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117"/>
      <c r="M206" s="117"/>
      <c r="N206" s="117"/>
      <c r="O206" s="117"/>
      <c r="P206" s="48"/>
      <c r="Q206" s="48"/>
      <c r="R206" s="48"/>
      <c r="S206" s="48"/>
      <c r="T206" s="350"/>
    </row>
    <row r="207" spans="1:20" s="101" customFormat="1" ht="12.75" hidden="1">
      <c r="A207" s="317"/>
      <c r="B207" s="318"/>
      <c r="C207" s="113" t="s">
        <v>46</v>
      </c>
      <c r="D207" s="48">
        <v>0</v>
      </c>
      <c r="E207" s="48">
        <v>0</v>
      </c>
      <c r="F207" s="48">
        <v>0</v>
      </c>
      <c r="G207" s="48">
        <v>0</v>
      </c>
      <c r="H207" s="114"/>
      <c r="I207" s="114"/>
      <c r="J207" s="114"/>
      <c r="K207" s="114"/>
      <c r="L207" s="117"/>
      <c r="M207" s="117"/>
      <c r="N207" s="117"/>
      <c r="O207" s="117"/>
      <c r="P207" s="48"/>
      <c r="Q207" s="48"/>
      <c r="R207" s="48"/>
      <c r="S207" s="48"/>
      <c r="T207" s="350"/>
    </row>
    <row r="208" spans="1:20" s="101" customFormat="1" ht="12.75" hidden="1">
      <c r="A208" s="317"/>
      <c r="B208" s="318"/>
      <c r="C208" s="113" t="s">
        <v>47</v>
      </c>
      <c r="D208" s="48">
        <v>0</v>
      </c>
      <c r="E208" s="48">
        <v>0</v>
      </c>
      <c r="F208" s="48">
        <v>0</v>
      </c>
      <c r="G208" s="48">
        <v>0</v>
      </c>
      <c r="H208" s="114"/>
      <c r="I208" s="114"/>
      <c r="J208" s="114"/>
      <c r="K208" s="114"/>
      <c r="L208" s="117"/>
      <c r="M208" s="117"/>
      <c r="N208" s="117"/>
      <c r="O208" s="117"/>
      <c r="P208" s="48"/>
      <c r="Q208" s="48"/>
      <c r="R208" s="48"/>
      <c r="S208" s="48"/>
      <c r="T208" s="350"/>
    </row>
    <row r="209" spans="1:20" s="101" customFormat="1" ht="12.75" hidden="1">
      <c r="A209" s="317"/>
      <c r="B209" s="318"/>
      <c r="C209" s="113" t="s">
        <v>48</v>
      </c>
      <c r="D209" s="48">
        <f>'06. Пр.1 Распределение. Отч.7'!H84</f>
        <v>19048055</v>
      </c>
      <c r="E209" s="48">
        <f>'06. Пр.1 Распределение. Отч.7'!I84</f>
        <v>13548055</v>
      </c>
      <c r="F209" s="48">
        <f>'06. Пр.1 Распределение. Отч.7'!J84</f>
        <v>13548055</v>
      </c>
      <c r="G209" s="48">
        <f>'06. Пр.1 Распределение. Отч.7'!K84</f>
        <v>46144165</v>
      </c>
      <c r="H209" s="115">
        <f>'06. Пр.1 Распределение. Отч.7'!L84</f>
        <v>13548055</v>
      </c>
      <c r="I209" s="115">
        <f>'06. Пр.1 Распределение. Отч.7'!M84</f>
        <v>13377256.43</v>
      </c>
      <c r="J209" s="115">
        <f>'06. Пр.1 Распределение. Отч.7'!N84</f>
        <v>2374334</v>
      </c>
      <c r="K209" s="115">
        <f>'06. Пр.1 Распределение. Отч.7'!O84</f>
        <v>2363053</v>
      </c>
      <c r="L209" s="115">
        <f>'06. Пр.1 Распределение. Отч.7'!P84</f>
        <v>5891418</v>
      </c>
      <c r="M209" s="115">
        <f>'06. Пр.1 Распределение. Отч.7'!Q84</f>
        <v>0</v>
      </c>
      <c r="N209" s="115">
        <f>'06. Пр.1 Распределение. Отч.7'!R84</f>
        <v>11079054</v>
      </c>
      <c r="O209" s="115">
        <f>'06. Пр.1 Распределение. Отч.7'!S84</f>
        <v>0</v>
      </c>
      <c r="P209" s="115">
        <f>'06. Пр.1 Распределение. Отч.7'!T84</f>
        <v>19048055</v>
      </c>
      <c r="Q209" s="115">
        <f>'06. Пр.1 Распределение. Отч.7'!U84</f>
        <v>0</v>
      </c>
      <c r="R209" s="115">
        <f>'06. Пр.1 Распределение. Отч.7'!V84</f>
        <v>13548055</v>
      </c>
      <c r="S209" s="115">
        <f>'06. Пр.1 Распределение. Отч.7'!W84</f>
        <v>13548055</v>
      </c>
      <c r="T209" s="350"/>
    </row>
    <row r="210" spans="1:20" s="101" customFormat="1" ht="12.75" hidden="1">
      <c r="A210" s="317"/>
      <c r="B210" s="318"/>
      <c r="C210" s="113" t="s">
        <v>49</v>
      </c>
      <c r="D210" s="48">
        <v>0</v>
      </c>
      <c r="E210" s="48">
        <v>0</v>
      </c>
      <c r="F210" s="48">
        <v>0</v>
      </c>
      <c r="G210" s="48">
        <v>0</v>
      </c>
      <c r="H210" s="114"/>
      <c r="I210" s="114"/>
      <c r="J210" s="114"/>
      <c r="K210" s="114"/>
      <c r="L210" s="117"/>
      <c r="M210" s="117"/>
      <c r="N210" s="117"/>
      <c r="O210" s="117"/>
      <c r="P210" s="48"/>
      <c r="Q210" s="48"/>
      <c r="R210" s="48"/>
      <c r="S210" s="48"/>
      <c r="T210" s="351"/>
    </row>
    <row r="211" spans="1:20" hidden="1">
      <c r="A211" s="317" t="s">
        <v>112</v>
      </c>
      <c r="B211" s="318" t="str">
        <f>'06. Пр.1 Распределение. Отч.7'!B88</f>
        <v>Благоустройство мест массового отдыха населения</v>
      </c>
      <c r="C211" s="112" t="s">
        <v>56</v>
      </c>
      <c r="D211" s="78">
        <f>D213+D214+D215+D216+D217</f>
        <v>325995</v>
      </c>
      <c r="E211" s="78">
        <f t="shared" ref="E211:G211" si="105">E213+E214+E215+E216+E217</f>
        <v>325995</v>
      </c>
      <c r="F211" s="78">
        <f t="shared" si="105"/>
        <v>325995</v>
      </c>
      <c r="G211" s="78">
        <f t="shared" si="105"/>
        <v>977985</v>
      </c>
      <c r="H211" s="90">
        <f>SUM(H213:H217)</f>
        <v>325995</v>
      </c>
      <c r="I211" s="90">
        <f t="shared" ref="I211:S211" si="106">SUM(I213:I217)</f>
        <v>325995</v>
      </c>
      <c r="J211" s="90">
        <f t="shared" si="106"/>
        <v>0</v>
      </c>
      <c r="K211" s="90">
        <f t="shared" si="106"/>
        <v>0</v>
      </c>
      <c r="L211" s="90">
        <f t="shared" si="106"/>
        <v>147999.9</v>
      </c>
      <c r="M211" s="90">
        <f t="shared" si="106"/>
        <v>0</v>
      </c>
      <c r="N211" s="90">
        <f t="shared" si="106"/>
        <v>238000</v>
      </c>
      <c r="O211" s="90">
        <f t="shared" si="106"/>
        <v>0</v>
      </c>
      <c r="P211" s="90">
        <f t="shared" si="106"/>
        <v>325995</v>
      </c>
      <c r="Q211" s="90">
        <f t="shared" si="106"/>
        <v>0</v>
      </c>
      <c r="R211" s="90">
        <f t="shared" si="106"/>
        <v>325995</v>
      </c>
      <c r="S211" s="90">
        <f t="shared" si="106"/>
        <v>325995</v>
      </c>
      <c r="T211" s="349"/>
    </row>
    <row r="212" spans="1:20" s="101" customFormat="1" ht="12.75" hidden="1">
      <c r="A212" s="321"/>
      <c r="B212" s="318"/>
      <c r="C212" s="113" t="s">
        <v>45</v>
      </c>
      <c r="D212" s="48"/>
      <c r="E212" s="48"/>
      <c r="F212" s="48"/>
      <c r="G212" s="48"/>
      <c r="H212" s="117"/>
      <c r="I212" s="117"/>
      <c r="J212" s="117"/>
      <c r="K212" s="117"/>
      <c r="L212" s="117"/>
      <c r="M212" s="117"/>
      <c r="N212" s="117"/>
      <c r="O212" s="117"/>
      <c r="P212" s="48"/>
      <c r="Q212" s="48"/>
      <c r="R212" s="48"/>
      <c r="S212" s="48"/>
      <c r="T212" s="350"/>
    </row>
    <row r="213" spans="1:20" s="101" customFormat="1" ht="12.75" hidden="1">
      <c r="A213" s="321"/>
      <c r="B213" s="318"/>
      <c r="C213" s="116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50"/>
    </row>
    <row r="214" spans="1:20" s="101" customFormat="1" ht="12.75" hidden="1">
      <c r="A214" s="321"/>
      <c r="B214" s="318"/>
      <c r="C214" s="113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50"/>
    </row>
    <row r="215" spans="1:20" s="101" customFormat="1" ht="12.75" hidden="1">
      <c r="A215" s="321"/>
      <c r="B215" s="318"/>
      <c r="C215" s="113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50"/>
    </row>
    <row r="216" spans="1:20" s="101" customFormat="1" ht="12.75" hidden="1">
      <c r="A216" s="321"/>
      <c r="B216" s="318"/>
      <c r="C216" s="113" t="s">
        <v>48</v>
      </c>
      <c r="D216" s="48">
        <f>'06. Пр.1 Распределение. Отч.7'!H88</f>
        <v>325995</v>
      </c>
      <c r="E216" s="48">
        <f>'06. Пр.1 Распределение. Отч.7'!I88</f>
        <v>325995</v>
      </c>
      <c r="F216" s="48">
        <f>'06. Пр.1 Распределение. Отч.7'!J88</f>
        <v>325995</v>
      </c>
      <c r="G216" s="48">
        <f>'06. Пр.1 Распределение. Отч.7'!K88</f>
        <v>977985</v>
      </c>
      <c r="H216" s="115">
        <f>'06. Пр.1 Распределение. Отч.7'!L90</f>
        <v>325995</v>
      </c>
      <c r="I216" s="115">
        <f>'06. Пр.1 Распределение. Отч.7'!M90</f>
        <v>325995</v>
      </c>
      <c r="J216" s="115">
        <f>'06. Пр.1 Распределение. Отч.7'!N90</f>
        <v>0</v>
      </c>
      <c r="K216" s="115">
        <f>'06. Пр.1 Распределение. Отч.7'!O90</f>
        <v>0</v>
      </c>
      <c r="L216" s="115">
        <f>'06. Пр.1 Распределение. Отч.7'!P90</f>
        <v>147999.9</v>
      </c>
      <c r="M216" s="115">
        <f>'06. Пр.1 Распределение. Отч.7'!Q90</f>
        <v>0</v>
      </c>
      <c r="N216" s="115">
        <f>'06. Пр.1 Распределение. Отч.7'!R90</f>
        <v>238000</v>
      </c>
      <c r="O216" s="115">
        <f>'06. Пр.1 Распределение. Отч.7'!S90</f>
        <v>0</v>
      </c>
      <c r="P216" s="115">
        <f>'06. Пр.1 Распределение. Отч.7'!T90</f>
        <v>325995</v>
      </c>
      <c r="Q216" s="115">
        <f>'06. Пр.1 Распределение. Отч.7'!U90</f>
        <v>0</v>
      </c>
      <c r="R216" s="115">
        <f>'06. Пр.1 Распределение. Отч.7'!V90</f>
        <v>325995</v>
      </c>
      <c r="S216" s="115">
        <f>'06. Пр.1 Распределение. Отч.7'!W90</f>
        <v>325995</v>
      </c>
      <c r="T216" s="350"/>
    </row>
    <row r="217" spans="1:20" s="101" customFormat="1" ht="12.75" hidden="1">
      <c r="A217" s="321"/>
      <c r="B217" s="318"/>
      <c r="C217" s="113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51"/>
    </row>
    <row r="218" spans="1:20" ht="15" hidden="1" customHeight="1">
      <c r="A218" s="317" t="s">
        <v>114</v>
      </c>
      <c r="B218" s="318" t="str">
        <f>'06. Пр.1 Распределение. Отч.7'!B91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8" s="112" t="s">
        <v>56</v>
      </c>
      <c r="D218" s="78">
        <f>D220+D221+D222+D223+D224</f>
        <v>100000</v>
      </c>
      <c r="E218" s="78">
        <f t="shared" ref="E218:G218" si="107">E220+E221+E222+E223+E224</f>
        <v>100000</v>
      </c>
      <c r="F218" s="78">
        <f t="shared" si="107"/>
        <v>100000</v>
      </c>
      <c r="G218" s="78">
        <f t="shared" si="107"/>
        <v>300000</v>
      </c>
      <c r="H218" s="90">
        <f>SUM(H220:H224)</f>
        <v>100000</v>
      </c>
      <c r="I218" s="90">
        <f t="shared" ref="I218:S218" si="108">SUM(I220:I224)</f>
        <v>18850</v>
      </c>
      <c r="J218" s="90">
        <f t="shared" si="108"/>
        <v>0</v>
      </c>
      <c r="K218" s="90">
        <f t="shared" si="108"/>
        <v>0</v>
      </c>
      <c r="L218" s="90">
        <f t="shared" si="108"/>
        <v>0</v>
      </c>
      <c r="M218" s="90">
        <f t="shared" si="108"/>
        <v>0</v>
      </c>
      <c r="N218" s="90">
        <f t="shared" si="108"/>
        <v>100000</v>
      </c>
      <c r="O218" s="90">
        <f t="shared" si="108"/>
        <v>0</v>
      </c>
      <c r="P218" s="90">
        <f t="shared" si="108"/>
        <v>100000</v>
      </c>
      <c r="Q218" s="90">
        <f t="shared" si="108"/>
        <v>0</v>
      </c>
      <c r="R218" s="90">
        <f t="shared" si="108"/>
        <v>100000</v>
      </c>
      <c r="S218" s="90">
        <f t="shared" si="108"/>
        <v>100000</v>
      </c>
      <c r="T218" s="349"/>
    </row>
    <row r="219" spans="1:20" s="101" customFormat="1" ht="12.75" hidden="1">
      <c r="A219" s="321"/>
      <c r="B219" s="318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50"/>
    </row>
    <row r="220" spans="1:20" s="101" customFormat="1" ht="12.75" hidden="1">
      <c r="A220" s="321"/>
      <c r="B220" s="318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50"/>
    </row>
    <row r="221" spans="1:20" s="101" customFormat="1" ht="12.75" hidden="1">
      <c r="A221" s="321"/>
      <c r="B221" s="318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50"/>
    </row>
    <row r="222" spans="1:20" s="101" customFormat="1" ht="12.75" hidden="1">
      <c r="A222" s="321"/>
      <c r="B222" s="318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50"/>
    </row>
    <row r="223" spans="1:20" s="101" customFormat="1" ht="12.75" hidden="1">
      <c r="A223" s="321"/>
      <c r="B223" s="318"/>
      <c r="C223" s="113" t="s">
        <v>48</v>
      </c>
      <c r="D223" s="48">
        <f>'06. Пр.1 Распределение. Отч.7'!H91</f>
        <v>100000</v>
      </c>
      <c r="E223" s="48">
        <f>'06. Пр.1 Распределение. Отч.7'!I91</f>
        <v>100000</v>
      </c>
      <c r="F223" s="48">
        <f>'06. Пр.1 Распределение. Отч.7'!J91</f>
        <v>100000</v>
      </c>
      <c r="G223" s="48">
        <f>'06. Пр.1 Распределение. Отч.7'!K91</f>
        <v>300000</v>
      </c>
      <c r="H223" s="115">
        <f>'06. Пр.1 Распределение. Отч.7'!L93</f>
        <v>100000</v>
      </c>
      <c r="I223" s="115">
        <f>'06. Пр.1 Распределение. Отч.7'!M93</f>
        <v>18850</v>
      </c>
      <c r="J223" s="115">
        <f>'06. Пр.1 Распределение. Отч.7'!N93</f>
        <v>0</v>
      </c>
      <c r="K223" s="115">
        <f>'06. Пр.1 Распределение. Отч.7'!O93</f>
        <v>0</v>
      </c>
      <c r="L223" s="115">
        <f>'06. Пр.1 Распределение. Отч.7'!P93</f>
        <v>0</v>
      </c>
      <c r="M223" s="115">
        <f>'06. Пр.1 Распределение. Отч.7'!Q93</f>
        <v>0</v>
      </c>
      <c r="N223" s="115">
        <f>'06. Пр.1 Распределение. Отч.7'!R93</f>
        <v>100000</v>
      </c>
      <c r="O223" s="115">
        <f>'06. Пр.1 Распределение. Отч.7'!S93</f>
        <v>0</v>
      </c>
      <c r="P223" s="115">
        <f>'06. Пр.1 Распределение. Отч.7'!T93</f>
        <v>100000</v>
      </c>
      <c r="Q223" s="115">
        <f>'06. Пр.1 Распределение. Отч.7'!U93</f>
        <v>0</v>
      </c>
      <c r="R223" s="115">
        <f>'06. Пр.1 Распределение. Отч.7'!V93</f>
        <v>100000</v>
      </c>
      <c r="S223" s="115">
        <f>'06. Пр.1 Распределение. Отч.7'!W93</f>
        <v>100000</v>
      </c>
      <c r="T223" s="350"/>
    </row>
    <row r="224" spans="1:20" s="101" customFormat="1" ht="12.75" hidden="1">
      <c r="A224" s="321"/>
      <c r="B224" s="318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51"/>
    </row>
    <row r="225" spans="1:20" s="11" customFormat="1" hidden="1">
      <c r="A225" s="317" t="s">
        <v>116</v>
      </c>
      <c r="B225" s="318" t="str">
        <f>'06. Пр.1 Распределение. Отч.7'!B94</f>
        <v>Содержание территорий общего пользования</v>
      </c>
      <c r="C225" s="112" t="s">
        <v>56</v>
      </c>
      <c r="D225" s="78">
        <f>D227+D228+D229+D230+D231</f>
        <v>28789380</v>
      </c>
      <c r="E225" s="78">
        <f t="shared" ref="E225:G225" si="109">E227+E228+E229+E230+E231</f>
        <v>27789380</v>
      </c>
      <c r="F225" s="78">
        <f t="shared" si="109"/>
        <v>27789380</v>
      </c>
      <c r="G225" s="78">
        <f t="shared" si="109"/>
        <v>84368140</v>
      </c>
      <c r="H225" s="90">
        <f>SUM(H227:H231)</f>
        <v>28789380</v>
      </c>
      <c r="I225" s="90">
        <f t="shared" ref="I225:S225" si="110">SUM(I227:I231)</f>
        <v>28789281.84</v>
      </c>
      <c r="J225" s="90">
        <f t="shared" si="110"/>
        <v>4620000</v>
      </c>
      <c r="K225" s="90">
        <f t="shared" si="110"/>
        <v>4606021.03</v>
      </c>
      <c r="L225" s="90">
        <f t="shared" si="110"/>
        <v>16882501.84</v>
      </c>
      <c r="M225" s="90">
        <f t="shared" si="110"/>
        <v>0</v>
      </c>
      <c r="N225" s="90">
        <f t="shared" si="110"/>
        <v>23020994.710000001</v>
      </c>
      <c r="O225" s="90">
        <f t="shared" si="110"/>
        <v>0</v>
      </c>
      <c r="P225" s="90">
        <f t="shared" si="110"/>
        <v>28789380</v>
      </c>
      <c r="Q225" s="90">
        <f t="shared" si="110"/>
        <v>0</v>
      </c>
      <c r="R225" s="90">
        <f t="shared" si="110"/>
        <v>27789380</v>
      </c>
      <c r="S225" s="90">
        <f t="shared" si="110"/>
        <v>27789380</v>
      </c>
      <c r="T225" s="349"/>
    </row>
    <row r="226" spans="1:20" s="120" customFormat="1" ht="12.75" hidden="1">
      <c r="A226" s="321"/>
      <c r="B226" s="318"/>
      <c r="C226" s="113" t="s">
        <v>45</v>
      </c>
      <c r="D226" s="48"/>
      <c r="E226" s="48"/>
      <c r="F226" s="48"/>
      <c r="G226" s="48"/>
      <c r="H226" s="114"/>
      <c r="I226" s="114"/>
      <c r="J226" s="114"/>
      <c r="K226" s="114"/>
      <c r="L226" s="117"/>
      <c r="M226" s="117"/>
      <c r="N226" s="117"/>
      <c r="O226" s="117"/>
      <c r="P226" s="48"/>
      <c r="Q226" s="48"/>
      <c r="R226" s="48"/>
      <c r="S226" s="48"/>
      <c r="T226" s="350"/>
    </row>
    <row r="227" spans="1:20" s="101" customFormat="1" ht="12.75" hidden="1">
      <c r="A227" s="321"/>
      <c r="B227" s="318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50"/>
    </row>
    <row r="228" spans="1:20" s="101" customFormat="1" ht="12.75" hidden="1">
      <c r="A228" s="321"/>
      <c r="B228" s="318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350"/>
    </row>
    <row r="229" spans="1:20" s="101" customFormat="1" ht="12.75" hidden="1">
      <c r="A229" s="321"/>
      <c r="B229" s="318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50"/>
    </row>
    <row r="230" spans="1:20" s="101" customFormat="1" ht="12.75" hidden="1">
      <c r="A230" s="321"/>
      <c r="B230" s="318"/>
      <c r="C230" s="113" t="s">
        <v>48</v>
      </c>
      <c r="D230" s="48">
        <f>'ПР4. 19.ПП4.Благ.2.Мер.'!H15</f>
        <v>28789380</v>
      </c>
      <c r="E230" s="48">
        <f>'ПР4. 19.ПП4.Благ.2.Мер.'!I15</f>
        <v>27789380</v>
      </c>
      <c r="F230" s="48">
        <f>'ПР4. 19.ПП4.Благ.2.Мер.'!J15</f>
        <v>27789380</v>
      </c>
      <c r="G230" s="48">
        <f>'ПР4. 19.ПП4.Благ.2.Мер.'!K15</f>
        <v>84368140</v>
      </c>
      <c r="H230" s="115">
        <f>'06. Пр.1 Распределение. Отч.7'!L96</f>
        <v>28789380</v>
      </c>
      <c r="I230" s="115">
        <f>'06. Пр.1 Распределение. Отч.7'!M96</f>
        <v>28789281.84</v>
      </c>
      <c r="J230" s="115">
        <f>'06. Пр.1 Распределение. Отч.7'!N96</f>
        <v>4620000</v>
      </c>
      <c r="K230" s="115">
        <f>'06. Пр.1 Распределение. Отч.7'!O96</f>
        <v>4606021.03</v>
      </c>
      <c r="L230" s="115">
        <f>'06. Пр.1 Распределение. Отч.7'!P96</f>
        <v>16882501.84</v>
      </c>
      <c r="M230" s="115">
        <f>'06. Пр.1 Распределение. Отч.7'!Q96</f>
        <v>0</v>
      </c>
      <c r="N230" s="115">
        <f>'06. Пр.1 Распределение. Отч.7'!R96</f>
        <v>23020994.710000001</v>
      </c>
      <c r="O230" s="115">
        <f>'06. Пр.1 Распределение. Отч.7'!S96</f>
        <v>0</v>
      </c>
      <c r="P230" s="115">
        <f>'06. Пр.1 Распределение. Отч.7'!T96</f>
        <v>28789380</v>
      </c>
      <c r="Q230" s="115">
        <f>'06. Пр.1 Распределение. Отч.7'!U96</f>
        <v>0</v>
      </c>
      <c r="R230" s="115">
        <f>'06. Пр.1 Распределение. Отч.7'!V96</f>
        <v>27789380</v>
      </c>
      <c r="S230" s="115">
        <f>'06. Пр.1 Распределение. Отч.7'!W96</f>
        <v>27789380</v>
      </c>
      <c r="T230" s="350"/>
    </row>
    <row r="231" spans="1:20" s="101" customFormat="1" ht="12.75" hidden="1">
      <c r="A231" s="321"/>
      <c r="B231" s="318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51"/>
    </row>
    <row r="232" spans="1:20" s="101" customFormat="1">
      <c r="A232" s="121"/>
      <c r="B232" s="122"/>
      <c r="C232" s="123"/>
      <c r="D232" s="124"/>
      <c r="E232" s="124"/>
      <c r="F232" s="124"/>
      <c r="G232" s="124"/>
      <c r="H232" s="125"/>
      <c r="I232" s="125"/>
      <c r="J232" s="125"/>
      <c r="K232" s="125"/>
      <c r="L232" s="121"/>
      <c r="M232" s="121"/>
      <c r="N232" s="121"/>
      <c r="O232" s="121"/>
      <c r="P232" s="124"/>
      <c r="Q232" s="124"/>
      <c r="R232" s="124"/>
      <c r="S232" s="124"/>
      <c r="T232" s="126"/>
    </row>
    <row r="233" spans="1:20">
      <c r="A233" s="38"/>
    </row>
    <row r="234" spans="1:20" ht="45">
      <c r="A234" s="38"/>
      <c r="B234" s="54" t="s">
        <v>370</v>
      </c>
      <c r="C234" s="55"/>
      <c r="D234" s="57"/>
      <c r="E234" s="331" t="s">
        <v>167</v>
      </c>
      <c r="F234" s="331"/>
      <c r="M234" s="38" t="s">
        <v>167</v>
      </c>
    </row>
  </sheetData>
  <mergeCells count="105">
    <mergeCell ref="A155:A161"/>
    <mergeCell ref="B155:B161"/>
    <mergeCell ref="T197:T203"/>
    <mergeCell ref="T204:T210"/>
    <mergeCell ref="T211:T217"/>
    <mergeCell ref="T218:T224"/>
    <mergeCell ref="T225:T231"/>
    <mergeCell ref="T85:T91"/>
    <mergeCell ref="T78:T84"/>
    <mergeCell ref="T106:T112"/>
    <mergeCell ref="T99:T105"/>
    <mergeCell ref="T169:T175"/>
    <mergeCell ref="T190:T196"/>
    <mergeCell ref="T176:T182"/>
    <mergeCell ref="A85:A91"/>
    <mergeCell ref="B85:B91"/>
    <mergeCell ref="B92:B98"/>
    <mergeCell ref="A162:A168"/>
    <mergeCell ref="B162:B168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B4:B7"/>
    <mergeCell ref="B78:B84"/>
    <mergeCell ref="E234:F234"/>
    <mergeCell ref="A211:A217"/>
    <mergeCell ref="B211:B217"/>
    <mergeCell ref="A218:A224"/>
    <mergeCell ref="B218:B224"/>
    <mergeCell ref="A225:A231"/>
    <mergeCell ref="B225:B231"/>
    <mergeCell ref="A113:A119"/>
    <mergeCell ref="B113:B119"/>
    <mergeCell ref="A176:A182"/>
    <mergeCell ref="B176:B182"/>
    <mergeCell ref="A120:A126"/>
    <mergeCell ref="B120:B126"/>
    <mergeCell ref="A148:A154"/>
    <mergeCell ref="B148:B154"/>
    <mergeCell ref="A169:A175"/>
    <mergeCell ref="B169:B175"/>
    <mergeCell ref="A36:A42"/>
    <mergeCell ref="A106:A112"/>
    <mergeCell ref="B106:B112"/>
    <mergeCell ref="A8:A14"/>
    <mergeCell ref="B8:B14"/>
    <mergeCell ref="E1:G1"/>
    <mergeCell ref="E2:G2"/>
    <mergeCell ref="A204:A210"/>
    <mergeCell ref="B204:B210"/>
    <mergeCell ref="A197:A203"/>
    <mergeCell ref="B197:B203"/>
    <mergeCell ref="A127:A133"/>
    <mergeCell ref="B127:B133"/>
    <mergeCell ref="A141:A147"/>
    <mergeCell ref="B141:B147"/>
    <mergeCell ref="A134:A140"/>
    <mergeCell ref="B134:B140"/>
    <mergeCell ref="A190:A196"/>
    <mergeCell ref="B190:B196"/>
    <mergeCell ref="A183:A189"/>
    <mergeCell ref="B183:B189"/>
    <mergeCell ref="A78:A84"/>
    <mergeCell ref="A99:A105"/>
    <mergeCell ref="B99:B105"/>
    <mergeCell ref="A92:A98"/>
    <mergeCell ref="A3:G3"/>
    <mergeCell ref="C4:C7"/>
    <mergeCell ref="D4:G6"/>
    <mergeCell ref="A4:A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2" manualBreakCount="2">
    <brk id="112" max="6" man="1"/>
    <brk id="154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9" t="s">
        <v>81</v>
      </c>
      <c r="G1" s="269"/>
      <c r="H1" s="269"/>
      <c r="I1" s="269"/>
    </row>
    <row r="4" spans="1:9" ht="30.75" customHeight="1">
      <c r="A4" s="270" t="s">
        <v>124</v>
      </c>
      <c r="B4" s="270"/>
      <c r="C4" s="270"/>
      <c r="D4" s="270"/>
      <c r="E4" s="270"/>
      <c r="F4" s="270"/>
      <c r="G4" s="270"/>
      <c r="H4" s="270"/>
      <c r="I4" s="270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30">
        <v>1</v>
      </c>
      <c r="B7" s="154" t="s">
        <v>288</v>
      </c>
      <c r="C7" s="128" t="s">
        <v>13</v>
      </c>
      <c r="D7" s="128" t="s">
        <v>251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8" t="s">
        <v>251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2016-05-30T04:21:40Z</cp:lastPrinted>
  <dcterms:created xsi:type="dcterms:W3CDTF">2013-08-29T03:03:58Z</dcterms:created>
  <dcterms:modified xsi:type="dcterms:W3CDTF">2016-06-06T10:10:50Z</dcterms:modified>
</cp:coreProperties>
</file>