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15" activeTab="1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r:id="rId16"/>
    <sheet name="Поквартальная разбивка" sheetId="21" state="hidden" r:id="rId17"/>
  </sheets>
  <definedNames>
    <definedName name="_xlnm.Print_Area" localSheetId="2">'03.П1.Показатели'!$A$1:$J$27</definedName>
    <definedName name="_xlnm.Print_Area" localSheetId="6">'06. Пр.1 Распределение. Отч.7'!$A$1:$K$106</definedName>
    <definedName name="_xlnm.Print_Area" localSheetId="7">'07.Пр.2 РесОб. Отч.8'!$A$1:$G$248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10.ПП1.Дороги.2.Мер.'!$A$1:$L$27</definedName>
    <definedName name="_xlnm.Print_Area" localSheetId="15">'ПР4. 19.ПП4.Благ.2.Мер.'!$A$1:$L$21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H70" i="11"/>
  <c r="T70" s="1"/>
  <c r="H69"/>
  <c r="T69" s="1"/>
  <c r="H74"/>
  <c r="T74" s="1"/>
  <c r="H73"/>
  <c r="Q94"/>
  <c r="R93"/>
  <c r="Q91"/>
  <c r="R89"/>
  <c r="P89"/>
  <c r="R90"/>
  <c r="P90"/>
  <c r="Q87"/>
  <c r="M216" i="14" s="1"/>
  <c r="Q83" i="11"/>
  <c r="M209" i="14" s="1"/>
  <c r="R78" i="11"/>
  <c r="Q76"/>
  <c r="P78"/>
  <c r="F71"/>
  <c r="Q71"/>
  <c r="Q67"/>
  <c r="Q55"/>
  <c r="P57"/>
  <c r="Q52"/>
  <c r="Q49"/>
  <c r="Q64"/>
  <c r="Q61"/>
  <c r="Q58"/>
  <c r="W39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T42"/>
  <c r="R42"/>
  <c r="Q42"/>
  <c r="P42"/>
  <c r="O42"/>
  <c r="N42"/>
  <c r="T44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199" i="14"/>
  <c r="F199"/>
  <c r="G199"/>
  <c r="E201"/>
  <c r="F201"/>
  <c r="G201"/>
  <c r="E203"/>
  <c r="F203"/>
  <c r="G203"/>
  <c r="D200"/>
  <c r="D201"/>
  <c r="D203"/>
  <c r="D199"/>
  <c r="E242"/>
  <c r="E239" s="1"/>
  <c r="F242"/>
  <c r="F200" s="1"/>
  <c r="G242"/>
  <c r="G200" s="1"/>
  <c r="D242"/>
  <c r="B239"/>
  <c r="S244"/>
  <c r="R244"/>
  <c r="Q244"/>
  <c r="P244"/>
  <c r="O244"/>
  <c r="O239" s="1"/>
  <c r="N244"/>
  <c r="N239" s="1"/>
  <c r="M244"/>
  <c r="L244"/>
  <c r="L239" s="1"/>
  <c r="K244"/>
  <c r="K239" s="1"/>
  <c r="J244"/>
  <c r="I244"/>
  <c r="H244"/>
  <c r="H239" s="1"/>
  <c r="G244"/>
  <c r="G239" s="1"/>
  <c r="F244"/>
  <c r="E244"/>
  <c r="D244"/>
  <c r="S239"/>
  <c r="R239"/>
  <c r="Q239"/>
  <c r="P239"/>
  <c r="M239"/>
  <c r="J239"/>
  <c r="I239"/>
  <c r="E17"/>
  <c r="F17"/>
  <c r="G17"/>
  <c r="E19"/>
  <c r="F19"/>
  <c r="G19"/>
  <c r="E21"/>
  <c r="F21"/>
  <c r="G21"/>
  <c r="D19"/>
  <c r="D21"/>
  <c r="D17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2" i="11"/>
  <c r="I100" s="1"/>
  <c r="J102"/>
  <c r="J100" s="1"/>
  <c r="K102"/>
  <c r="K100" s="1"/>
  <c r="H102"/>
  <c r="H100" s="1"/>
  <c r="F102"/>
  <c r="F100" s="1"/>
  <c r="B100"/>
  <c r="W102"/>
  <c r="W100" s="1"/>
  <c r="V102"/>
  <c r="V100" s="1"/>
  <c r="R100"/>
  <c r="G102"/>
  <c r="E102"/>
  <c r="D102"/>
  <c r="C102"/>
  <c r="Q100"/>
  <c r="O100"/>
  <c r="N100"/>
  <c r="M100"/>
  <c r="L100"/>
  <c r="I47"/>
  <c r="I45" s="1"/>
  <c r="J47"/>
  <c r="J45" s="1"/>
  <c r="K47"/>
  <c r="K45"/>
  <c r="H47"/>
  <c r="H45" s="1"/>
  <c r="F47"/>
  <c r="F45" s="1"/>
  <c r="B45"/>
  <c r="G47"/>
  <c r="E47"/>
  <c r="D47"/>
  <c r="C47"/>
  <c r="M45"/>
  <c r="L45"/>
  <c r="I19" i="7"/>
  <c r="J19"/>
  <c r="H19"/>
  <c r="K16"/>
  <c r="I25" i="4"/>
  <c r="J25"/>
  <c r="K25"/>
  <c r="H25"/>
  <c r="K22"/>
  <c r="D117" i="14"/>
  <c r="E117"/>
  <c r="F117"/>
  <c r="G117"/>
  <c r="D119"/>
  <c r="E119"/>
  <c r="F119"/>
  <c r="G119"/>
  <c r="E115"/>
  <c r="F115"/>
  <c r="G115"/>
  <c r="D115"/>
  <c r="S17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F74" i="11"/>
  <c r="F73"/>
  <c r="I73"/>
  <c r="J73"/>
  <c r="K73"/>
  <c r="I74"/>
  <c r="J74"/>
  <c r="K74"/>
  <c r="B74"/>
  <c r="B73"/>
  <c r="W74"/>
  <c r="V74"/>
  <c r="G73"/>
  <c r="E73"/>
  <c r="D73"/>
  <c r="C73"/>
  <c r="R71"/>
  <c r="P71"/>
  <c r="O71"/>
  <c r="N71"/>
  <c r="M71"/>
  <c r="L71"/>
  <c r="I23" i="16"/>
  <c r="J23"/>
  <c r="K23"/>
  <c r="H23"/>
  <c r="H22"/>
  <c r="K19"/>
  <c r="K18"/>
  <c r="I20"/>
  <c r="I22"/>
  <c r="J22"/>
  <c r="J20" s="1"/>
  <c r="K22"/>
  <c r="H20"/>
  <c r="B70" i="11"/>
  <c r="B69"/>
  <c r="S167" i="14"/>
  <c r="S162" s="1"/>
  <c r="R167"/>
  <c r="R162" s="1"/>
  <c r="Q167"/>
  <c r="Q162" s="1"/>
  <c r="P167"/>
  <c r="P162" s="1"/>
  <c r="O167"/>
  <c r="O162" s="1"/>
  <c r="N167"/>
  <c r="N162" s="1"/>
  <c r="M167"/>
  <c r="M162" s="1"/>
  <c r="L167"/>
  <c r="L162" s="1"/>
  <c r="K167"/>
  <c r="K162" s="1"/>
  <c r="J167"/>
  <c r="J162" s="1"/>
  <c r="I167"/>
  <c r="I162" s="1"/>
  <c r="H167"/>
  <c r="H162" s="1"/>
  <c r="V70" i="11"/>
  <c r="W70"/>
  <c r="W69"/>
  <c r="V69"/>
  <c r="M67"/>
  <c r="N67"/>
  <c r="O67"/>
  <c r="P67"/>
  <c r="R67"/>
  <c r="S67"/>
  <c r="U67"/>
  <c r="U48" s="1"/>
  <c r="L67"/>
  <c r="I70"/>
  <c r="J70"/>
  <c r="K70"/>
  <c r="F70"/>
  <c r="I69"/>
  <c r="J69"/>
  <c r="K69"/>
  <c r="F69"/>
  <c r="F67" s="1"/>
  <c r="G69"/>
  <c r="E69"/>
  <c r="D69"/>
  <c r="C69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E9"/>
  <c r="F9"/>
  <c r="G9" s="1"/>
  <c r="N9"/>
  <c r="P9"/>
  <c r="Q9"/>
  <c r="B9"/>
  <c r="P8"/>
  <c r="Q8"/>
  <c r="Q7"/>
  <c r="P7"/>
  <c r="N8"/>
  <c r="N7"/>
  <c r="F8"/>
  <c r="G8" s="1"/>
  <c r="F7"/>
  <c r="G7" s="1"/>
  <c r="E7"/>
  <c r="D8"/>
  <c r="D7"/>
  <c r="B7"/>
  <c r="J199" i="14"/>
  <c r="K199"/>
  <c r="L199"/>
  <c r="M199"/>
  <c r="N199"/>
  <c r="O199"/>
  <c r="P199"/>
  <c r="Q199"/>
  <c r="R199"/>
  <c r="S199"/>
  <c r="J200"/>
  <c r="K200"/>
  <c r="L200"/>
  <c r="M200"/>
  <c r="N200"/>
  <c r="O200"/>
  <c r="P200"/>
  <c r="Q200"/>
  <c r="R200"/>
  <c r="S200"/>
  <c r="J201"/>
  <c r="K201"/>
  <c r="L201"/>
  <c r="M201"/>
  <c r="N201"/>
  <c r="O201"/>
  <c r="P201"/>
  <c r="Q201"/>
  <c r="R201"/>
  <c r="S201"/>
  <c r="J203"/>
  <c r="K203"/>
  <c r="L203"/>
  <c r="M203"/>
  <c r="N203"/>
  <c r="O203"/>
  <c r="P203"/>
  <c r="Q203"/>
  <c r="R203"/>
  <c r="S203"/>
  <c r="J178"/>
  <c r="K178"/>
  <c r="L178"/>
  <c r="M178"/>
  <c r="N178"/>
  <c r="O178"/>
  <c r="P178"/>
  <c r="Q178"/>
  <c r="R178"/>
  <c r="S178"/>
  <c r="J179"/>
  <c r="K179"/>
  <c r="L179"/>
  <c r="M179"/>
  <c r="N179"/>
  <c r="O179"/>
  <c r="P179"/>
  <c r="Q179"/>
  <c r="R179"/>
  <c r="S179"/>
  <c r="J180"/>
  <c r="K180"/>
  <c r="L180"/>
  <c r="M180"/>
  <c r="N180"/>
  <c r="O180"/>
  <c r="P180"/>
  <c r="Q180"/>
  <c r="R180"/>
  <c r="S180"/>
  <c r="J182"/>
  <c r="K182"/>
  <c r="L182"/>
  <c r="M182"/>
  <c r="N182"/>
  <c r="O182"/>
  <c r="P182"/>
  <c r="Q182"/>
  <c r="R182"/>
  <c r="S182"/>
  <c r="J115"/>
  <c r="K115"/>
  <c r="L115"/>
  <c r="M115"/>
  <c r="N115"/>
  <c r="O115"/>
  <c r="P115"/>
  <c r="Q115"/>
  <c r="R115"/>
  <c r="S115"/>
  <c r="J117"/>
  <c r="K117"/>
  <c r="L117"/>
  <c r="M117"/>
  <c r="N117"/>
  <c r="O117"/>
  <c r="P117"/>
  <c r="Q117"/>
  <c r="R117"/>
  <c r="S117"/>
  <c r="J119"/>
  <c r="K119"/>
  <c r="L119"/>
  <c r="M119"/>
  <c r="N119"/>
  <c r="O119"/>
  <c r="P119"/>
  <c r="Q119"/>
  <c r="R119"/>
  <c r="S119"/>
  <c r="I237"/>
  <c r="J237"/>
  <c r="K237"/>
  <c r="M237"/>
  <c r="O237"/>
  <c r="Q237"/>
  <c r="H237"/>
  <c r="I230"/>
  <c r="J230"/>
  <c r="K230"/>
  <c r="L230"/>
  <c r="M230"/>
  <c r="N230"/>
  <c r="O230"/>
  <c r="Q230"/>
  <c r="H230"/>
  <c r="I223"/>
  <c r="J223"/>
  <c r="K223"/>
  <c r="L223"/>
  <c r="M223"/>
  <c r="O223"/>
  <c r="Q223"/>
  <c r="H223"/>
  <c r="O216"/>
  <c r="Q216"/>
  <c r="O209"/>
  <c r="Q209"/>
  <c r="I197"/>
  <c r="H197"/>
  <c r="I176"/>
  <c r="H176"/>
  <c r="I195"/>
  <c r="J195"/>
  <c r="K195"/>
  <c r="L195"/>
  <c r="M195"/>
  <c r="O195"/>
  <c r="Q195"/>
  <c r="H195"/>
  <c r="I188"/>
  <c r="J188"/>
  <c r="K188"/>
  <c r="K181" s="1"/>
  <c r="M188"/>
  <c r="O188"/>
  <c r="Q188"/>
  <c r="H188"/>
  <c r="I160"/>
  <c r="I155" s="1"/>
  <c r="J160"/>
  <c r="J155" s="1"/>
  <c r="K160"/>
  <c r="K155" s="1"/>
  <c r="L160"/>
  <c r="L155" s="1"/>
  <c r="M160"/>
  <c r="M155" s="1"/>
  <c r="N160"/>
  <c r="N155" s="1"/>
  <c r="O160"/>
  <c r="O155" s="1"/>
  <c r="Q160"/>
  <c r="Q155" s="1"/>
  <c r="H160"/>
  <c r="H155" s="1"/>
  <c r="I153"/>
  <c r="J153"/>
  <c r="K153"/>
  <c r="L153"/>
  <c r="M153"/>
  <c r="O153"/>
  <c r="Q153"/>
  <c r="H153"/>
  <c r="I146"/>
  <c r="J146"/>
  <c r="K146"/>
  <c r="L146"/>
  <c r="M146"/>
  <c r="O146"/>
  <c r="Q146"/>
  <c r="H146"/>
  <c r="I139"/>
  <c r="J139"/>
  <c r="K139"/>
  <c r="M139"/>
  <c r="O139"/>
  <c r="Q139"/>
  <c r="H139"/>
  <c r="I132"/>
  <c r="J132"/>
  <c r="K132"/>
  <c r="L132"/>
  <c r="M132"/>
  <c r="O132"/>
  <c r="Q132"/>
  <c r="H132"/>
  <c r="I123"/>
  <c r="J123"/>
  <c r="J116" s="1"/>
  <c r="K123"/>
  <c r="K116" s="1"/>
  <c r="L123"/>
  <c r="L116" s="1"/>
  <c r="M123"/>
  <c r="M116" s="1"/>
  <c r="O123"/>
  <c r="O116" s="1"/>
  <c r="Q123"/>
  <c r="Q116" s="1"/>
  <c r="H123"/>
  <c r="I113"/>
  <c r="H113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P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97"/>
  <c r="L97"/>
  <c r="M91"/>
  <c r="L91"/>
  <c r="M61"/>
  <c r="L61"/>
  <c r="M33"/>
  <c r="L33"/>
  <c r="M27"/>
  <c r="L27"/>
  <c r="M24"/>
  <c r="L24"/>
  <c r="M18"/>
  <c r="L18"/>
  <c r="M9"/>
  <c r="L9"/>
  <c r="T47" l="1"/>
  <c r="T45" s="1"/>
  <c r="R47"/>
  <c r="R45" s="1"/>
  <c r="F239" i="14"/>
  <c r="H71" i="11"/>
  <c r="D174" i="14" s="1"/>
  <c r="D169" s="1"/>
  <c r="Q48" i="11"/>
  <c r="E200" i="14"/>
  <c r="Q8" i="11"/>
  <c r="P41" i="14"/>
  <c r="P36" s="1"/>
  <c r="J71" i="11"/>
  <c r="F174" i="14" s="1"/>
  <c r="F169" s="1"/>
  <c r="W71" i="11"/>
  <c r="D239" i="14"/>
  <c r="E106"/>
  <c r="G106"/>
  <c r="D106"/>
  <c r="F106"/>
  <c r="T102" i="11"/>
  <c r="T100" s="1"/>
  <c r="P100"/>
  <c r="K71"/>
  <c r="G174" i="14" s="1"/>
  <c r="G169" s="1"/>
  <c r="I71" i="11"/>
  <c r="E174" i="14" s="1"/>
  <c r="E169" s="1"/>
  <c r="V71" i="11"/>
  <c r="J181" i="14"/>
  <c r="T73" i="11"/>
  <c r="T71" s="1"/>
  <c r="K67"/>
  <c r="G165" i="14" s="1"/>
  <c r="G162" s="1"/>
  <c r="M181"/>
  <c r="T67" i="11"/>
  <c r="J67"/>
  <c r="F165" i="14" s="1"/>
  <c r="F162" s="1"/>
  <c r="K20" i="16"/>
  <c r="W67" i="11"/>
  <c r="V67"/>
  <c r="I67"/>
  <c r="E165" i="14" s="1"/>
  <c r="E162" s="1"/>
  <c r="H67" i="11"/>
  <c r="D165" i="14" s="1"/>
  <c r="K18"/>
  <c r="O118"/>
  <c r="K20"/>
  <c r="L18"/>
  <c r="J118"/>
  <c r="O202"/>
  <c r="M202"/>
  <c r="J20"/>
  <c r="K118"/>
  <c r="Q202"/>
  <c r="Q181"/>
  <c r="Q118"/>
  <c r="O181"/>
  <c r="J18"/>
  <c r="M118"/>
  <c r="W99" i="11"/>
  <c r="S237" i="14" s="1"/>
  <c r="V99" i="11"/>
  <c r="R237" i="14" s="1"/>
  <c r="P99" i="11"/>
  <c r="L237" i="14" s="1"/>
  <c r="W96" i="11"/>
  <c r="S230" i="14" s="1"/>
  <c r="V96" i="11"/>
  <c r="R230" i="14" s="1"/>
  <c r="W93" i="11"/>
  <c r="S223" i="14" s="1"/>
  <c r="V93" i="11"/>
  <c r="R223" i="14" s="1"/>
  <c r="N223"/>
  <c r="W90" i="11"/>
  <c r="V90"/>
  <c r="W89"/>
  <c r="V89"/>
  <c r="W86"/>
  <c r="V86"/>
  <c r="R86"/>
  <c r="P86"/>
  <c r="W85"/>
  <c r="V85"/>
  <c r="R85"/>
  <c r="P85"/>
  <c r="W81"/>
  <c r="S195" i="14" s="1"/>
  <c r="V81" i="11"/>
  <c r="R195" i="14" s="1"/>
  <c r="W78" i="11"/>
  <c r="S188" i="14" s="1"/>
  <c r="V78" i="11"/>
  <c r="R188" i="14" s="1"/>
  <c r="L188"/>
  <c r="L181" s="1"/>
  <c r="I127"/>
  <c r="R57" i="11"/>
  <c r="N139" i="14" s="1"/>
  <c r="L139"/>
  <c r="L118" s="1"/>
  <c r="W54" i="11"/>
  <c r="V54"/>
  <c r="P52"/>
  <c r="O52"/>
  <c r="N52"/>
  <c r="M52"/>
  <c r="L52"/>
  <c r="W51"/>
  <c r="S111" i="14" s="1"/>
  <c r="S106" s="1"/>
  <c r="V51" i="11"/>
  <c r="P49"/>
  <c r="L99" i="14" s="1"/>
  <c r="O49" i="11"/>
  <c r="K99" i="14" s="1"/>
  <c r="N49" i="11"/>
  <c r="J99" i="14" s="1"/>
  <c r="M49" i="11"/>
  <c r="L49"/>
  <c r="H99" i="14" s="1"/>
  <c r="W66" i="11"/>
  <c r="S160" i="14" s="1"/>
  <c r="S155" s="1"/>
  <c r="V66" i="11"/>
  <c r="R160" i="14" s="1"/>
  <c r="R155" s="1"/>
  <c r="L64" i="11"/>
  <c r="M64"/>
  <c r="W60"/>
  <c r="S146" i="14" s="1"/>
  <c r="V60" i="11"/>
  <c r="R146" i="14" s="1"/>
  <c r="W63" i="11"/>
  <c r="S153" i="14" s="1"/>
  <c r="V63" i="11"/>
  <c r="R153" i="14" s="1"/>
  <c r="L58" i="11"/>
  <c r="M58"/>
  <c r="W14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2"/>
  <c r="F132"/>
  <c r="G132"/>
  <c r="D132"/>
  <c r="B127"/>
  <c r="Q127"/>
  <c r="O127"/>
  <c r="H127"/>
  <c r="G130"/>
  <c r="F130"/>
  <c r="F127" s="1"/>
  <c r="E130"/>
  <c r="D130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4" i="11"/>
  <c r="E54"/>
  <c r="F54"/>
  <c r="F52" s="1"/>
  <c r="G54"/>
  <c r="H54"/>
  <c r="H52" s="1"/>
  <c r="I54"/>
  <c r="I52" s="1"/>
  <c r="J54"/>
  <c r="J52" s="1"/>
  <c r="K54"/>
  <c r="K52" s="1"/>
  <c r="C54"/>
  <c r="B52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T23" i="11" l="1"/>
  <c r="R23"/>
  <c r="P23"/>
  <c r="H30"/>
  <c r="T32"/>
  <c r="R32"/>
  <c r="R41"/>
  <c r="T41"/>
  <c r="R123" i="14"/>
  <c r="R116" s="1"/>
  <c r="R111"/>
  <c r="R106" s="1"/>
  <c r="R99" i="11"/>
  <c r="N237" i="14" s="1"/>
  <c r="N188"/>
  <c r="W18" i="11"/>
  <c r="D162" i="14"/>
  <c r="S18"/>
  <c r="S181"/>
  <c r="V49" i="11"/>
  <c r="R99" i="14" s="1"/>
  <c r="R54" i="11"/>
  <c r="R52" s="1"/>
  <c r="R20" i="14"/>
  <c r="R181"/>
  <c r="W49" i="11"/>
  <c r="S123" i="14"/>
  <c r="S116" s="1"/>
  <c r="W52" i="11"/>
  <c r="S132" i="14"/>
  <c r="S20"/>
  <c r="R18"/>
  <c r="V18" i="11"/>
  <c r="V52"/>
  <c r="R132" i="14"/>
  <c r="R14" i="11"/>
  <c r="N34" i="14" s="1"/>
  <c r="L34"/>
  <c r="S99"/>
  <c r="E127"/>
  <c r="T54" i="11"/>
  <c r="K32"/>
  <c r="K30" s="1"/>
  <c r="K23"/>
  <c r="K21" s="1"/>
  <c r="I21"/>
  <c r="D127" i="14"/>
  <c r="G127"/>
  <c r="H21" i="11"/>
  <c r="K21" i="4"/>
  <c r="K11"/>
  <c r="E160" i="14"/>
  <c r="E155" s="1"/>
  <c r="F160"/>
  <c r="F155" s="1"/>
  <c r="D160"/>
  <c r="D155" s="1"/>
  <c r="B155"/>
  <c r="D66" i="11"/>
  <c r="E66"/>
  <c r="F66"/>
  <c r="G66"/>
  <c r="H66"/>
  <c r="I66"/>
  <c r="I64" s="1"/>
  <c r="J66"/>
  <c r="J64" s="1"/>
  <c r="C66"/>
  <c r="B64"/>
  <c r="W64"/>
  <c r="R64"/>
  <c r="P64"/>
  <c r="P48" s="1"/>
  <c r="O64"/>
  <c r="O48" s="1"/>
  <c r="N64"/>
  <c r="N48" s="1"/>
  <c r="K15" i="16"/>
  <c r="E123" i="14"/>
  <c r="F123"/>
  <c r="D123"/>
  <c r="G137"/>
  <c r="F137"/>
  <c r="E137"/>
  <c r="D137"/>
  <c r="B120"/>
  <c r="Q120"/>
  <c r="O120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1" i="11"/>
  <c r="E51"/>
  <c r="F51"/>
  <c r="F49" s="1"/>
  <c r="G51"/>
  <c r="H51"/>
  <c r="I51"/>
  <c r="I49" s="1"/>
  <c r="J51"/>
  <c r="J49" s="1"/>
  <c r="K51"/>
  <c r="K49" s="1"/>
  <c r="C51"/>
  <c r="B49"/>
  <c r="D29"/>
  <c r="E29"/>
  <c r="F29"/>
  <c r="F27" s="1"/>
  <c r="G29"/>
  <c r="H29"/>
  <c r="I29"/>
  <c r="V27" s="1"/>
  <c r="J29"/>
  <c r="J27" s="1"/>
  <c r="F67" i="14" s="1"/>
  <c r="F6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23" i="14" s="1"/>
  <c r="K13" i="4"/>
  <c r="G46" i="14" s="1"/>
  <c r="G43" s="1"/>
  <c r="K9" i="4"/>
  <c r="K16"/>
  <c r="K29" i="11" s="1"/>
  <c r="K27" s="1"/>
  <c r="G67" i="14" s="1"/>
  <c r="G64" s="1"/>
  <c r="I51" i="21"/>
  <c r="I41"/>
  <c r="J41"/>
  <c r="K41"/>
  <c r="H41"/>
  <c r="K10"/>
  <c r="I55"/>
  <c r="K55"/>
  <c r="H55"/>
  <c r="T30" i="11" l="1"/>
  <c r="P76" i="14"/>
  <c r="P55"/>
  <c r="P50" s="1"/>
  <c r="T21" i="11"/>
  <c r="N76" i="14"/>
  <c r="N71" s="1"/>
  <c r="R30" i="11"/>
  <c r="N55" i="14"/>
  <c r="N50" s="1"/>
  <c r="R21" i="11"/>
  <c r="N97" i="14"/>
  <c r="R39" i="11"/>
  <c r="L55" i="14"/>
  <c r="L50" s="1"/>
  <c r="P21" i="11"/>
  <c r="P97" i="14"/>
  <c r="T39" i="11"/>
  <c r="F18" i="14"/>
  <c r="E116"/>
  <c r="E120"/>
  <c r="G116"/>
  <c r="G120"/>
  <c r="F116"/>
  <c r="F120"/>
  <c r="D116"/>
  <c r="D120"/>
  <c r="N132"/>
  <c r="T52" i="11"/>
  <c r="P132" i="14"/>
  <c r="G160"/>
  <c r="G155" s="1"/>
  <c r="H27" i="11"/>
  <c r="D67" i="14" s="1"/>
  <c r="D64" s="1"/>
  <c r="T29" i="11"/>
  <c r="P67" i="14" s="1"/>
  <c r="R29" i="11"/>
  <c r="H9"/>
  <c r="T11"/>
  <c r="P25" i="14" s="1"/>
  <c r="H49" i="11"/>
  <c r="R51"/>
  <c r="N111" i="14" s="1"/>
  <c r="N106" s="1"/>
  <c r="T51" i="11"/>
  <c r="P111" i="14" s="1"/>
  <c r="P106" s="1"/>
  <c r="H64" i="11"/>
  <c r="T66"/>
  <c r="H18"/>
  <c r="T20"/>
  <c r="R20"/>
  <c r="K44"/>
  <c r="K42" s="1"/>
  <c r="G104" i="14"/>
  <c r="G99" s="1"/>
  <c r="K17" i="11"/>
  <c r="K15" s="1"/>
  <c r="G41" i="14"/>
  <c r="G36" s="1"/>
  <c r="K66" i="11"/>
  <c r="K64" s="1"/>
  <c r="V64"/>
  <c r="L64" i="14"/>
  <c r="R64"/>
  <c r="D22"/>
  <c r="W9" i="11"/>
  <c r="K20"/>
  <c r="K18" s="1"/>
  <c r="I27"/>
  <c r="E67" i="14" s="1"/>
  <c r="E64" s="1"/>
  <c r="G25"/>
  <c r="G18" s="1"/>
  <c r="K11" i="11"/>
  <c r="K9" s="1"/>
  <c r="F22" i="14"/>
  <c r="E22"/>
  <c r="P27" i="11"/>
  <c r="I9"/>
  <c r="I45" i="21"/>
  <c r="J45"/>
  <c r="H45"/>
  <c r="E18" i="14" l="1"/>
  <c r="D18"/>
  <c r="T9" i="11"/>
  <c r="R49"/>
  <c r="N123" i="14"/>
  <c r="N116" s="1"/>
  <c r="T49" i="11"/>
  <c r="P123" i="14"/>
  <c r="P116" s="1"/>
  <c r="P22"/>
  <c r="T64" i="11"/>
  <c r="P160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F24" i="18" s="1"/>
  <c r="G24" s="1"/>
  <c r="H24" i="10"/>
  <c r="N24" i="18" s="1"/>
  <c r="I24" i="10"/>
  <c r="P24" i="18" s="1"/>
  <c r="J24" i="10"/>
  <c r="Q24" i="18" s="1"/>
  <c r="F24" i="10"/>
  <c r="E24" i="18" s="1"/>
  <c r="C24" i="10"/>
  <c r="C24" i="18" s="1"/>
  <c r="B24" i="10"/>
  <c r="B24" i="18" s="1"/>
  <c r="G20" i="10"/>
  <c r="F20" i="18" s="1"/>
  <c r="G20" s="1"/>
  <c r="H20" i="10"/>
  <c r="N20" i="18" s="1"/>
  <c r="I20" i="10"/>
  <c r="P20" i="18" s="1"/>
  <c r="J20" i="10"/>
  <c r="Q20" i="18" s="1"/>
  <c r="H21" i="10"/>
  <c r="N21" i="18" s="1"/>
  <c r="I21" i="10"/>
  <c r="P21" i="18" s="1"/>
  <c r="J21" i="10"/>
  <c r="Q21" i="18" s="1"/>
  <c r="F21" i="10"/>
  <c r="E21" i="18" s="1"/>
  <c r="E21" i="10"/>
  <c r="C21"/>
  <c r="C21" i="18" s="1"/>
  <c r="B21" i="10"/>
  <c r="B21" i="18" s="1"/>
  <c r="F20" i="10"/>
  <c r="E20" i="18" s="1"/>
  <c r="C20" i="10"/>
  <c r="C20" i="18" s="1"/>
  <c r="B20" i="10"/>
  <c r="B20" i="18" s="1"/>
  <c r="F8" i="6"/>
  <c r="G21" i="10" s="1"/>
  <c r="F21" i="18" s="1"/>
  <c r="G21" s="1"/>
  <c r="E8" i="6"/>
  <c r="N18" i="14" l="1"/>
  <c r="P155"/>
  <c r="L49" i="21"/>
  <c r="L55"/>
  <c r="J57"/>
  <c r="J55" s="1"/>
  <c r="L41"/>
  <c r="L45"/>
  <c r="G16" i="10"/>
  <c r="F16" i="18" s="1"/>
  <c r="G16" s="1"/>
  <c r="H16" i="10"/>
  <c r="N16" i="18" s="1"/>
  <c r="I16" i="10"/>
  <c r="P16" i="18" s="1"/>
  <c r="J16" i="10"/>
  <c r="Q16" i="18" s="1"/>
  <c r="F16" i="10"/>
  <c r="E16" i="18" s="1"/>
  <c r="E16" i="10"/>
  <c r="C16"/>
  <c r="C16" i="18" s="1"/>
  <c r="B16" i="10"/>
  <c r="B16" i="18" s="1"/>
  <c r="G7" i="15"/>
  <c r="F7"/>
  <c r="F12" i="10" l="1"/>
  <c r="E12" i="18" s="1"/>
  <c r="G12" i="10"/>
  <c r="F12" i="18" s="1"/>
  <c r="G12" s="1"/>
  <c r="H12" i="10"/>
  <c r="N12" i="18" s="1"/>
  <c r="I12" i="10"/>
  <c r="P12" i="18" s="1"/>
  <c r="J12" i="10"/>
  <c r="Q12" i="18" s="1"/>
  <c r="E12" i="10"/>
  <c r="C12"/>
  <c r="C12" i="18" s="1"/>
  <c r="B12" i="10"/>
  <c r="B12" i="18" s="1"/>
  <c r="E7" i="2"/>
  <c r="F7"/>
  <c r="I8" l="1"/>
  <c r="H8"/>
  <c r="G8"/>
  <c r="F8"/>
  <c r="E8"/>
  <c r="B232" i="14" l="1"/>
  <c r="B211"/>
  <c r="B204"/>
  <c r="E99" i="11"/>
  <c r="E96"/>
  <c r="B94"/>
  <c r="B225" i="14" s="1"/>
  <c r="E93" i="11"/>
  <c r="B91"/>
  <c r="B218" i="14" s="1"/>
  <c r="E89" i="11"/>
  <c r="E90"/>
  <c r="E86"/>
  <c r="E85"/>
  <c r="G81"/>
  <c r="D81"/>
  <c r="E81"/>
  <c r="F81"/>
  <c r="H81"/>
  <c r="I81"/>
  <c r="J81"/>
  <c r="C81"/>
  <c r="F79"/>
  <c r="B79"/>
  <c r="B190" i="14" s="1"/>
  <c r="F78" i="11"/>
  <c r="D78"/>
  <c r="E78"/>
  <c r="G78"/>
  <c r="H78"/>
  <c r="I78"/>
  <c r="J78"/>
  <c r="C78"/>
  <c r="B76"/>
  <c r="B183" i="14" s="1"/>
  <c r="D63" i="11"/>
  <c r="E63"/>
  <c r="F63"/>
  <c r="G63"/>
  <c r="H63"/>
  <c r="I63"/>
  <c r="J63"/>
  <c r="C63"/>
  <c r="B61"/>
  <c r="B148" i="14" s="1"/>
  <c r="D60" i="11"/>
  <c r="E60"/>
  <c r="F60"/>
  <c r="G60"/>
  <c r="H60"/>
  <c r="R60" s="1"/>
  <c r="N146" i="14" s="1"/>
  <c r="I60" i="11"/>
  <c r="J60"/>
  <c r="C60"/>
  <c r="F58"/>
  <c r="B58"/>
  <c r="B141" i="14" s="1"/>
  <c r="D57" i="11"/>
  <c r="E57"/>
  <c r="F57"/>
  <c r="G57"/>
  <c r="H57"/>
  <c r="T57" s="1"/>
  <c r="P139" i="14" s="1"/>
  <c r="I57" i="11"/>
  <c r="J57"/>
  <c r="C57"/>
  <c r="F55"/>
  <c r="B55"/>
  <c r="B134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3" i="11" s="1"/>
  <c r="K13" i="16"/>
  <c r="K60" i="11" s="1"/>
  <c r="K11" i="16"/>
  <c r="K10" i="4"/>
  <c r="K14" i="11" s="1"/>
  <c r="K18" i="4"/>
  <c r="K35" i="11" s="1"/>
  <c r="K19" i="4"/>
  <c r="K38" i="11" s="1"/>
  <c r="K15" i="4"/>
  <c r="K20"/>
  <c r="K41" i="11" s="1"/>
  <c r="H8" i="10"/>
  <c r="I8" s="1"/>
  <c r="F13"/>
  <c r="E13" i="18" s="1"/>
  <c r="F17" i="10"/>
  <c r="E17" i="18" s="1"/>
  <c r="D82" i="11"/>
  <c r="E82" s="1"/>
  <c r="D75"/>
  <c r="E75" s="1"/>
  <c r="D48"/>
  <c r="E48" s="1"/>
  <c r="L90" i="14" l="1"/>
  <c r="T38" i="11"/>
  <c r="N62" i="14"/>
  <c r="T26" i="11"/>
  <c r="P62" i="14" s="1"/>
  <c r="T81" i="11"/>
  <c r="P195" i="14" s="1"/>
  <c r="R81" i="11"/>
  <c r="N195" i="14" s="1"/>
  <c r="N181" s="1"/>
  <c r="R63" i="11"/>
  <c r="N153" i="14" s="1"/>
  <c r="N118" s="1"/>
  <c r="T63" i="11"/>
  <c r="P153" i="14" s="1"/>
  <c r="K26" i="11"/>
  <c r="K57"/>
  <c r="Q97" l="1"/>
  <c r="Q82" s="1"/>
  <c r="M57" i="14"/>
  <c r="Q11" l="1"/>
  <c r="M12"/>
  <c r="Q79" i="11"/>
  <c r="R79"/>
  <c r="M148" i="14"/>
  <c r="I12" i="7"/>
  <c r="J12"/>
  <c r="N19" i="17"/>
  <c r="D19"/>
  <c r="B8"/>
  <c r="M211" i="14"/>
  <c r="O211"/>
  <c r="Q211"/>
  <c r="O11"/>
  <c r="O12"/>
  <c r="Q12"/>
  <c r="M14"/>
  <c r="O14"/>
  <c r="Q14"/>
  <c r="I232"/>
  <c r="M232"/>
  <c r="O232"/>
  <c r="Q232"/>
  <c r="H232"/>
  <c r="M225"/>
  <c r="O225"/>
  <c r="Q225"/>
  <c r="I218"/>
  <c r="M218"/>
  <c r="O218"/>
  <c r="Q218"/>
  <c r="H218"/>
  <c r="H179"/>
  <c r="I179"/>
  <c r="H180"/>
  <c r="I180"/>
  <c r="H182"/>
  <c r="I182"/>
  <c r="I178"/>
  <c r="H178"/>
  <c r="O190"/>
  <c r="Q190"/>
  <c r="O183"/>
  <c r="Q183"/>
  <c r="O148"/>
  <c r="Q148"/>
  <c r="I141"/>
  <c r="M141"/>
  <c r="O141"/>
  <c r="Q141"/>
  <c r="H141"/>
  <c r="O134"/>
  <c r="Q134"/>
  <c r="I78"/>
  <c r="H78"/>
  <c r="I57"/>
  <c r="H57"/>
  <c r="M190" l="1"/>
  <c r="Q75" i="11"/>
  <c r="O113" i="14"/>
  <c r="Q176"/>
  <c r="Q113"/>
  <c r="O176"/>
  <c r="O10"/>
  <c r="N190"/>
  <c r="L85"/>
  <c r="M92"/>
  <c r="M120"/>
  <c r="O8" i="17"/>
  <c r="P8" s="1"/>
  <c r="P19" s="1"/>
  <c r="M127" i="14"/>
  <c r="M78"/>
  <c r="M134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04"/>
  <c r="Q197" s="1"/>
  <c r="M204"/>
  <c r="M197" s="1"/>
  <c r="O204"/>
  <c r="O197" s="1"/>
  <c r="Q10"/>
  <c r="I10"/>
  <c r="H10"/>
  <c r="M113" l="1"/>
  <c r="M10"/>
  <c r="R36" i="11"/>
  <c r="N90" i="14"/>
  <c r="M183"/>
  <c r="M176" s="1"/>
  <c r="O19" i="17"/>
  <c r="Q7" i="11"/>
  <c r="M43" i="14" s="1"/>
  <c r="M85"/>
  <c r="M11"/>
  <c r="Q8"/>
  <c r="O8"/>
  <c r="O97" i="11"/>
  <c r="K232" i="14" s="1"/>
  <c r="N97" i="11"/>
  <c r="R97"/>
  <c r="N232" i="14" s="1"/>
  <c r="P97" i="11"/>
  <c r="L232" i="14" s="1"/>
  <c r="L94" i="11"/>
  <c r="H225" i="14" s="1"/>
  <c r="M94" i="11"/>
  <c r="I225" i="14" s="1"/>
  <c r="R94" i="11"/>
  <c r="N225" i="14" s="1"/>
  <c r="P94" i="11"/>
  <c r="L225" i="14" s="1"/>
  <c r="O94" i="11"/>
  <c r="K225" i="14" s="1"/>
  <c r="N94" i="11"/>
  <c r="J225" i="14" s="1"/>
  <c r="T96" i="11"/>
  <c r="O91"/>
  <c r="K218" i="14" s="1"/>
  <c r="N91" i="11"/>
  <c r="J218" i="14" s="1"/>
  <c r="R91" i="11"/>
  <c r="N218" i="14" s="1"/>
  <c r="O87" i="11"/>
  <c r="N87"/>
  <c r="M87"/>
  <c r="L87"/>
  <c r="O83"/>
  <c r="M83"/>
  <c r="I209" i="14" s="1"/>
  <c r="N83" i="11"/>
  <c r="L83"/>
  <c r="H209" i="14" s="1"/>
  <c r="P79" i="11"/>
  <c r="L190" i="14" s="1"/>
  <c r="O79" i="11"/>
  <c r="K190" i="14" s="1"/>
  <c r="N79" i="11"/>
  <c r="M79"/>
  <c r="I190" i="14" s="1"/>
  <c r="L79" i="11"/>
  <c r="H190" i="14" s="1"/>
  <c r="T79" i="11"/>
  <c r="P190" i="14" s="1"/>
  <c r="N76" i="11"/>
  <c r="N75" s="1"/>
  <c r="M76"/>
  <c r="L76"/>
  <c r="P76"/>
  <c r="P75" s="1"/>
  <c r="O76"/>
  <c r="R58"/>
  <c r="R48" s="1"/>
  <c r="P58"/>
  <c r="L141" i="14" s="1"/>
  <c r="O58" i="11"/>
  <c r="K141" i="14" s="1"/>
  <c r="N58" i="11"/>
  <c r="J141" i="14" s="1"/>
  <c r="W58" i="11"/>
  <c r="S141" i="14" s="1"/>
  <c r="V58" i="11"/>
  <c r="R141" i="14" s="1"/>
  <c r="T60" i="11"/>
  <c r="O55"/>
  <c r="O61"/>
  <c r="T61"/>
  <c r="P148" i="14" s="1"/>
  <c r="R61" i="11"/>
  <c r="N148" i="14" s="1"/>
  <c r="P61" i="11"/>
  <c r="N61"/>
  <c r="J148" i="14" s="1"/>
  <c r="I148"/>
  <c r="H148"/>
  <c r="M55" i="11"/>
  <c r="N55"/>
  <c r="L55"/>
  <c r="J120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H211" l="1"/>
  <c r="H216"/>
  <c r="K209"/>
  <c r="O82" i="11"/>
  <c r="K211" i="14"/>
  <c r="K216"/>
  <c r="T94" i="11"/>
  <c r="P230" i="14"/>
  <c r="P8" i="11"/>
  <c r="O8"/>
  <c r="J216" i="14"/>
  <c r="J211" s="1"/>
  <c r="J209"/>
  <c r="N82" i="11"/>
  <c r="I216" i="14"/>
  <c r="I211" s="1"/>
  <c r="O75" i="11"/>
  <c r="K148" i="14"/>
  <c r="L148"/>
  <c r="T58" i="11"/>
  <c r="P146" i="14"/>
  <c r="P118" s="1"/>
  <c r="N85"/>
  <c r="N20"/>
  <c r="J29"/>
  <c r="N8" i="11"/>
  <c r="N141" i="14"/>
  <c r="R33" i="11"/>
  <c r="N78" i="14" s="1"/>
  <c r="P33" i="11"/>
  <c r="H120" i="14"/>
  <c r="K120"/>
  <c r="I92"/>
  <c r="I120"/>
  <c r="M13"/>
  <c r="M8" s="1"/>
  <c r="H204"/>
  <c r="H29"/>
  <c r="I134"/>
  <c r="J183"/>
  <c r="I29"/>
  <c r="I183"/>
  <c r="I181"/>
  <c r="I204"/>
  <c r="J190"/>
  <c r="K127"/>
  <c r="H134"/>
  <c r="H183"/>
  <c r="H181"/>
  <c r="J232"/>
  <c r="J127"/>
  <c r="P55" i="11"/>
  <c r="N29" i="14"/>
  <c r="P91" i="11"/>
  <c r="L218" i="14" s="1"/>
  <c r="P87" i="11"/>
  <c r="T33"/>
  <c r="P78" i="14" s="1"/>
  <c r="R87" i="11"/>
  <c r="R55"/>
  <c r="T55"/>
  <c r="T48" s="1"/>
  <c r="R83"/>
  <c r="L78" i="14"/>
  <c r="T12" i="11"/>
  <c r="P83"/>
  <c r="R76"/>
  <c r="R75" s="1"/>
  <c r="D99"/>
  <c r="F99"/>
  <c r="F97" s="1"/>
  <c r="G99"/>
  <c r="H99"/>
  <c r="I99"/>
  <c r="J99"/>
  <c r="C99"/>
  <c r="D96"/>
  <c r="F96"/>
  <c r="F94" s="1"/>
  <c r="G96"/>
  <c r="H96"/>
  <c r="H94" s="1"/>
  <c r="D230" i="14" s="1"/>
  <c r="I96" i="11"/>
  <c r="J96"/>
  <c r="C96"/>
  <c r="D93"/>
  <c r="F93"/>
  <c r="F91" s="1"/>
  <c r="G93"/>
  <c r="H93"/>
  <c r="I93"/>
  <c r="J93"/>
  <c r="C93"/>
  <c r="C90"/>
  <c r="D90"/>
  <c r="F90"/>
  <c r="G90"/>
  <c r="D89"/>
  <c r="F89"/>
  <c r="F87" s="1"/>
  <c r="G89"/>
  <c r="H89"/>
  <c r="T89" s="1"/>
  <c r="I89"/>
  <c r="J89"/>
  <c r="C89"/>
  <c r="D86"/>
  <c r="F86"/>
  <c r="G86"/>
  <c r="H86"/>
  <c r="T86" s="1"/>
  <c r="I86"/>
  <c r="J86"/>
  <c r="C86"/>
  <c r="D85"/>
  <c r="F85"/>
  <c r="F83" s="1"/>
  <c r="G85"/>
  <c r="H85"/>
  <c r="T85" s="1"/>
  <c r="I85"/>
  <c r="J85"/>
  <c r="C85"/>
  <c r="H79"/>
  <c r="D195" i="14" s="1"/>
  <c r="F76" i="11"/>
  <c r="H61"/>
  <c r="D153" i="14" s="1"/>
  <c r="I58" i="11"/>
  <c r="E146" i="14" s="1"/>
  <c r="J58" i="11"/>
  <c r="F146" i="14" s="1"/>
  <c r="K58" i="11"/>
  <c r="G146" i="14" s="1"/>
  <c r="H58" i="11"/>
  <c r="D146" i="14" s="1"/>
  <c r="H55" i="11"/>
  <c r="D139" i="14" s="1"/>
  <c r="K55" i="11"/>
  <c r="G139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J202" l="1"/>
  <c r="P225"/>
  <c r="K202"/>
  <c r="L209"/>
  <c r="P82" i="11"/>
  <c r="L211" i="14"/>
  <c r="L216"/>
  <c r="N209"/>
  <c r="R82" i="11"/>
  <c r="R8"/>
  <c r="N216" i="14"/>
  <c r="N211" s="1"/>
  <c r="J204"/>
  <c r="J197" s="1"/>
  <c r="D118"/>
  <c r="T83" i="11"/>
  <c r="P209" i="14" s="1"/>
  <c r="P141"/>
  <c r="J176"/>
  <c r="T36" i="11"/>
  <c r="P90" i="14"/>
  <c r="P20" s="1"/>
  <c r="H91" i="11"/>
  <c r="D223" i="14" s="1"/>
  <c r="T93" i="11"/>
  <c r="H97"/>
  <c r="T99"/>
  <c r="L29" i="14"/>
  <c r="K92"/>
  <c r="H92"/>
  <c r="I13"/>
  <c r="L120"/>
  <c r="P92"/>
  <c r="P120"/>
  <c r="N92"/>
  <c r="N120"/>
  <c r="N11"/>
  <c r="L11"/>
  <c r="K204"/>
  <c r="K197" s="1"/>
  <c r="H11"/>
  <c r="K134"/>
  <c r="K10" s="1"/>
  <c r="K183"/>
  <c r="K176" s="1"/>
  <c r="K29"/>
  <c r="O7" i="11"/>
  <c r="K43" i="14" s="1"/>
  <c r="L183"/>
  <c r="L176" s="1"/>
  <c r="I11"/>
  <c r="H13"/>
  <c r="J92"/>
  <c r="H24" i="11"/>
  <c r="D62" i="14" s="1"/>
  <c r="L134"/>
  <c r="N7" i="11"/>
  <c r="J43" i="14" s="1"/>
  <c r="P29"/>
  <c r="P11"/>
  <c r="J11"/>
  <c r="H83" i="11"/>
  <c r="D209" i="14" s="1"/>
  <c r="I24" i="11"/>
  <c r="E62" i="14" s="1"/>
  <c r="J12" i="11"/>
  <c r="F34" i="14" s="1"/>
  <c r="W12" i="11"/>
  <c r="J39"/>
  <c r="F97" i="14" s="1"/>
  <c r="H76" i="11"/>
  <c r="D188" i="14" s="1"/>
  <c r="T78" i="11"/>
  <c r="I97"/>
  <c r="V97"/>
  <c r="R232" i="14" s="1"/>
  <c r="I36" i="11"/>
  <c r="E90" i="14" s="1"/>
  <c r="V36" i="11"/>
  <c r="R85" i="14" s="1"/>
  <c r="I55" i="11"/>
  <c r="E139" i="14" s="1"/>
  <c r="V57" i="11"/>
  <c r="I61"/>
  <c r="E153" i="14" s="1"/>
  <c r="E148" s="1"/>
  <c r="V61" i="11"/>
  <c r="R148" i="14" s="1"/>
  <c r="I76" i="11"/>
  <c r="E188" i="14" s="1"/>
  <c r="V76" i="11"/>
  <c r="I79"/>
  <c r="E195" i="14" s="1"/>
  <c r="V79" i="11"/>
  <c r="R190" i="14" s="1"/>
  <c r="I83" i="11"/>
  <c r="V83"/>
  <c r="R209" i="14" s="1"/>
  <c r="I91" i="11"/>
  <c r="E223" i="14" s="1"/>
  <c r="V91" i="11"/>
  <c r="R218" i="14" s="1"/>
  <c r="I94" i="11"/>
  <c r="E230" i="14" s="1"/>
  <c r="V94" i="11"/>
  <c r="R225" i="14" s="1"/>
  <c r="J97" i="11"/>
  <c r="W97"/>
  <c r="S232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5" i="11"/>
  <c r="F139" i="14" s="1"/>
  <c r="W57" i="11"/>
  <c r="J61"/>
  <c r="F153" i="14" s="1"/>
  <c r="F148" s="1"/>
  <c r="W61" i="11"/>
  <c r="S148" i="14" s="1"/>
  <c r="J76" i="11"/>
  <c r="F188" i="14" s="1"/>
  <c r="W76" i="11"/>
  <c r="J79"/>
  <c r="F195" i="14" s="1"/>
  <c r="W79" i="11"/>
  <c r="S190" i="14" s="1"/>
  <c r="J83" i="11"/>
  <c r="W83"/>
  <c r="S209" i="14" s="1"/>
  <c r="J91" i="11"/>
  <c r="F223" i="14" s="1"/>
  <c r="W91" i="11"/>
  <c r="S218" i="14" s="1"/>
  <c r="J94" i="11"/>
  <c r="F230" i="14" s="1"/>
  <c r="W94" i="11"/>
  <c r="S225" i="14" s="1"/>
  <c r="J134"/>
  <c r="J10" s="1"/>
  <c r="E237"/>
  <c r="F237"/>
  <c r="D237"/>
  <c r="E209"/>
  <c r="F209"/>
  <c r="L202" l="1"/>
  <c r="N202"/>
  <c r="E118"/>
  <c r="F118"/>
  <c r="J15"/>
  <c r="V75" i="11"/>
  <c r="K15" i="14"/>
  <c r="T97" i="11"/>
  <c r="P237" i="14"/>
  <c r="V55" i="11"/>
  <c r="V48" s="1"/>
  <c r="R139" i="14"/>
  <c r="R118" s="1"/>
  <c r="T91" i="11"/>
  <c r="P223" i="14"/>
  <c r="W55" i="11"/>
  <c r="W48" s="1"/>
  <c r="S139" i="14"/>
  <c r="S118" s="1"/>
  <c r="P85"/>
  <c r="T76" i="11"/>
  <c r="T75" s="1"/>
  <c r="P188" i="14"/>
  <c r="P181" s="1"/>
  <c r="J113"/>
  <c r="K113"/>
  <c r="I8"/>
  <c r="H8"/>
  <c r="W75" i="11"/>
  <c r="T24"/>
  <c r="P57" i="14" s="1"/>
  <c r="P71"/>
  <c r="W24" i="11"/>
  <c r="S57" i="14" s="1"/>
  <c r="S71"/>
  <c r="V24" i="11"/>
  <c r="R57" i="14" s="1"/>
  <c r="R71"/>
  <c r="R92"/>
  <c r="R120"/>
  <c r="S92"/>
  <c r="S120"/>
  <c r="F8" i="17"/>
  <c r="G8" s="1"/>
  <c r="G19" s="1"/>
  <c r="E204" i="14"/>
  <c r="F204"/>
  <c r="K13"/>
  <c r="J13"/>
  <c r="J8" s="1"/>
  <c r="N183"/>
  <c r="N176" s="1"/>
  <c r="K11"/>
  <c r="S183"/>
  <c r="S176" s="1"/>
  <c r="S127"/>
  <c r="R127"/>
  <c r="L204"/>
  <c r="L197" s="1"/>
  <c r="N204"/>
  <c r="N197" s="1"/>
  <c r="P204"/>
  <c r="N134"/>
  <c r="P134"/>
  <c r="L92"/>
  <c r="D29"/>
  <c r="F29"/>
  <c r="E29"/>
  <c r="G29"/>
  <c r="L17" i="7"/>
  <c r="L11" i="5"/>
  <c r="L20" i="16"/>
  <c r="I23" i="4"/>
  <c r="I8" i="11" s="1"/>
  <c r="J23" i="4"/>
  <c r="J8" i="11" s="1"/>
  <c r="G17" i="10"/>
  <c r="F17" i="18" s="1"/>
  <c r="G17" s="1"/>
  <c r="H17" i="10"/>
  <c r="N17" i="18" s="1"/>
  <c r="I17" i="10"/>
  <c r="P17" i="18" s="1"/>
  <c r="J17" i="10"/>
  <c r="Q17" i="18" s="1"/>
  <c r="T8" i="11" l="1"/>
  <c r="P232" i="14"/>
  <c r="P218"/>
  <c r="I48" i="11"/>
  <c r="J48"/>
  <c r="R134" i="14"/>
  <c r="R113" s="1"/>
  <c r="K8"/>
  <c r="S134"/>
  <c r="S113" s="1"/>
  <c r="W8" i="11"/>
  <c r="V8"/>
  <c r="S10" i="14"/>
  <c r="R10"/>
  <c r="P7" i="11"/>
  <c r="L43" i="14" s="1"/>
  <c r="L15" s="1"/>
  <c r="L127"/>
  <c r="H48" i="11"/>
  <c r="L23" i="21"/>
  <c r="H8" i="17"/>
  <c r="H19" s="1"/>
  <c r="F19"/>
  <c r="S29" i="14"/>
  <c r="R29"/>
  <c r="N127"/>
  <c r="S204"/>
  <c r="R204"/>
  <c r="P183"/>
  <c r="P176" s="1"/>
  <c r="R183"/>
  <c r="R176" s="1"/>
  <c r="R11"/>
  <c r="S11"/>
  <c r="D204"/>
  <c r="D179"/>
  <c r="E179"/>
  <c r="F179"/>
  <c r="G179"/>
  <c r="D180"/>
  <c r="E180"/>
  <c r="F180"/>
  <c r="G180"/>
  <c r="D182"/>
  <c r="E182"/>
  <c r="F182"/>
  <c r="G182"/>
  <c r="E178"/>
  <c r="F178"/>
  <c r="G178"/>
  <c r="D178"/>
  <c r="F190"/>
  <c r="E183"/>
  <c r="F183"/>
  <c r="D183"/>
  <c r="E134"/>
  <c r="F134"/>
  <c r="D134"/>
  <c r="D92"/>
  <c r="D8" i="11"/>
  <c r="E8" s="1"/>
  <c r="D7"/>
  <c r="E7" s="1"/>
  <c r="I13" i="5"/>
  <c r="I11" s="1"/>
  <c r="I75" i="11" s="1"/>
  <c r="J13" i="5"/>
  <c r="J11" s="1"/>
  <c r="J75" i="11" s="1"/>
  <c r="H13" i="5"/>
  <c r="H11" s="1"/>
  <c r="K10"/>
  <c r="E190" i="14"/>
  <c r="D190"/>
  <c r="F141"/>
  <c r="G141"/>
  <c r="E141"/>
  <c r="D141"/>
  <c r="J13" i="10"/>
  <c r="Q13" i="18" s="1"/>
  <c r="H23" i="4"/>
  <c r="E57" i="14"/>
  <c r="N10" l="1"/>
  <c r="N113"/>
  <c r="L10"/>
  <c r="L113"/>
  <c r="H75" i="11"/>
  <c r="L33" i="21"/>
  <c r="H8" i="11"/>
  <c r="L7" i="21"/>
  <c r="I8" i="17"/>
  <c r="J8" s="1"/>
  <c r="J19" s="1"/>
  <c r="K81" i="11"/>
  <c r="K79" s="1"/>
  <c r="G195" i="14" s="1"/>
  <c r="G190" s="1"/>
  <c r="R7" i="11"/>
  <c r="N43" i="14" s="1"/>
  <c r="N15" s="1"/>
  <c r="L13"/>
  <c r="K24" i="11"/>
  <c r="G62" i="14" s="1"/>
  <c r="E181"/>
  <c r="E176" s="1"/>
  <c r="F57"/>
  <c r="D57"/>
  <c r="D10"/>
  <c r="D11"/>
  <c r="E10"/>
  <c r="D14"/>
  <c r="D12"/>
  <c r="F10"/>
  <c r="E14"/>
  <c r="E12"/>
  <c r="E11"/>
  <c r="F14"/>
  <c r="F11"/>
  <c r="F12"/>
  <c r="F181"/>
  <c r="F176" s="1"/>
  <c r="D181"/>
  <c r="D176" s="1"/>
  <c r="E92"/>
  <c r="F92"/>
  <c r="L8" l="1"/>
  <c r="P127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13"/>
  <c r="K96" i="11"/>
  <c r="K94" s="1"/>
  <c r="G230" i="14" s="1"/>
  <c r="K99" i="11"/>
  <c r="K97" s="1"/>
  <c r="G237" i="14"/>
  <c r="F225"/>
  <c r="F232"/>
  <c r="E225"/>
  <c r="E232"/>
  <c r="D225"/>
  <c r="D232"/>
  <c r="F78"/>
  <c r="D78"/>
  <c r="E78"/>
  <c r="K33" i="11"/>
  <c r="G83" i="14" s="1"/>
  <c r="K9" i="7"/>
  <c r="K10"/>
  <c r="K86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P13" i="18" s="1"/>
  <c r="H13" i="10"/>
  <c r="N13" i="18" s="1"/>
  <c r="G13" i="10"/>
  <c r="F13" i="18" s="1"/>
  <c r="G13" s="1"/>
  <c r="J90" i="11" l="1"/>
  <c r="I90"/>
  <c r="G209" i="14"/>
  <c r="K85" i="11"/>
  <c r="K83" s="1"/>
  <c r="I17" i="7"/>
  <c r="I82" i="11" s="1"/>
  <c r="I7" s="1"/>
  <c r="G232" i="14"/>
  <c r="G225"/>
  <c r="J17" i="7"/>
  <c r="J82" i="11" s="1"/>
  <c r="J7" s="1"/>
  <c r="B6" i="8"/>
  <c r="G204" i="14" l="1"/>
  <c r="H90" i="11"/>
  <c r="W87"/>
  <c r="S216" i="14" s="1"/>
  <c r="S202" s="1"/>
  <c r="J87" i="11"/>
  <c r="F216" i="14" s="1"/>
  <c r="F202" s="1"/>
  <c r="V87" i="11"/>
  <c r="R216" i="14" s="1"/>
  <c r="R202" s="1"/>
  <c r="I87" i="11"/>
  <c r="E216" i="14" s="1"/>
  <c r="E202" s="1"/>
  <c r="H17" i="7"/>
  <c r="G78" i="14"/>
  <c r="D85"/>
  <c r="D15"/>
  <c r="J8" i="10"/>
  <c r="V82" i="11" l="1"/>
  <c r="V7" s="1"/>
  <c r="R43" i="14" s="1"/>
  <c r="R15" s="1"/>
  <c r="H87" i="11"/>
  <c r="D216" i="14" s="1"/>
  <c r="D202" s="1"/>
  <c r="T90" i="11"/>
  <c r="T87" s="1"/>
  <c r="P216" i="14" s="1"/>
  <c r="P202" s="1"/>
  <c r="W82" i="11"/>
  <c r="W7" s="1"/>
  <c r="S43" i="14" s="1"/>
  <c r="S15" s="1"/>
  <c r="L40" i="21"/>
  <c r="L6" s="1"/>
  <c r="H82" i="11"/>
  <c r="H7" s="1"/>
  <c r="K11" i="7"/>
  <c r="T82" i="11" l="1"/>
  <c r="T7" s="1"/>
  <c r="P43" i="14" s="1"/>
  <c r="P15" s="1"/>
  <c r="R211"/>
  <c r="R197" s="1"/>
  <c r="K89" i="11"/>
  <c r="S211" i="14"/>
  <c r="S197" s="1"/>
  <c r="D211"/>
  <c r="F85"/>
  <c r="F15"/>
  <c r="E85"/>
  <c r="E15"/>
  <c r="P211" l="1"/>
  <c r="P197" s="1"/>
  <c r="P13"/>
  <c r="P8" s="1"/>
  <c r="S13"/>
  <c r="S8" s="1"/>
  <c r="R13"/>
  <c r="R8" s="1"/>
  <c r="F211"/>
  <c r="E17" i="10"/>
  <c r="C17"/>
  <c r="C17" i="18" s="1"/>
  <c r="B17" i="10"/>
  <c r="B17" i="18" s="1"/>
  <c r="K61" i="11" l="1"/>
  <c r="G153" i="14" s="1"/>
  <c r="G118" s="1"/>
  <c r="G134"/>
  <c r="E211"/>
  <c r="K48" i="11" l="1"/>
  <c r="G148" i="14"/>
  <c r="F113"/>
  <c r="D148"/>
  <c r="D113"/>
  <c r="E113"/>
  <c r="G113" l="1"/>
  <c r="K13" i="7" l="1"/>
  <c r="K19" s="1"/>
  <c r="K93" i="11" l="1"/>
  <c r="K91" s="1"/>
  <c r="G223" i="14" s="1"/>
  <c r="B8" i="12"/>
  <c r="E218" i="14" l="1"/>
  <c r="E13" l="1"/>
  <c r="E197"/>
  <c r="E8" l="1"/>
  <c r="K12" i="7"/>
  <c r="K90" i="11" l="1"/>
  <c r="K87" s="1"/>
  <c r="G216" i="14" s="1"/>
  <c r="G202" s="1"/>
  <c r="K17" i="7"/>
  <c r="K82" i="11" l="1"/>
  <c r="G211" i="14"/>
  <c r="D218" l="1"/>
  <c r="D8" l="1"/>
  <c r="D13"/>
  <c r="D197"/>
  <c r="F218"/>
  <c r="K9" i="5"/>
  <c r="K78" i="11" s="1"/>
  <c r="K76" l="1"/>
  <c r="G188" i="14" s="1"/>
  <c r="F8"/>
  <c r="G8" s="1"/>
  <c r="F13"/>
  <c r="G13" s="1"/>
  <c r="F197"/>
  <c r="G197" s="1"/>
  <c r="G218"/>
  <c r="K13" i="5"/>
  <c r="K11" s="1"/>
  <c r="K75" i="11" s="1"/>
  <c r="G183" i="14" l="1"/>
  <c r="G181"/>
  <c r="G176" s="1"/>
  <c r="K36" i="11"/>
  <c r="E8" i="17" l="1"/>
  <c r="E19" s="1"/>
  <c r="G90" i="14"/>
  <c r="G20" s="1"/>
  <c r="K23" i="4"/>
  <c r="K8" i="11" s="1"/>
  <c r="K7" s="1"/>
  <c r="G85" i="14" l="1"/>
  <c r="G92"/>
  <c r="G15" l="1"/>
  <c r="F8" i="10"/>
  <c r="E8" i="18" s="1"/>
</calcChain>
</file>

<file path=xl/comments1.xml><?xml version="1.0" encoding="utf-8"?>
<comments xmlns="http://schemas.openxmlformats.org/spreadsheetml/2006/main">
  <authors>
    <author>masalov</author>
  </authors>
  <commentList>
    <comment ref="H69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0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<sst xmlns="http://schemas.openxmlformats.org/spreadsheetml/2006/main" count="1473" uniqueCount="377">
  <si>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</si>
  <si>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</si>
  <si>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</si>
  <si>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</si>
  <si>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</si>
  <si>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</si>
  <si>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</si>
  <si>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</si>
  <si>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</si>
  <si>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</si>
  <si>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</si>
  <si>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</si>
  <si>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</si>
  <si>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</si>
  <si>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</si>
  <si>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</si>
  <si>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</si>
  <si>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</si>
  <si>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</si>
  <si>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</si>
  <si>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</si>
  <si>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</si>
  <si>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</si>
  <si>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</si>
  <si>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</si>
  <si>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</si>
  <si>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</si>
  <si>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</si>
  <si>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</si>
  <si>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</si>
  <si>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</si>
  <si>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</si>
  <si>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</si>
  <si>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</si>
  <si>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</si>
  <si>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</si>
  <si>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</si>
  <si>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</si>
  <si>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</si>
  <si>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</si>
  <si>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</si>
  <si>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</si>
  <si>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</si>
  <si>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</si>
  <si>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</si>
  <si>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</si>
  <si>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</si>
  <si>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</si>
  <si>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</si>
  <si>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</si>
  <si>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</si>
  <si>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</si>
  <si>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</si>
  <si>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</si>
  <si>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</si>
  <si>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</si>
  <si>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</si>
  <si>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</si>
  <si>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</si>
  <si>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</si>
  <si>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</si>
  <si>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</si>
  <si>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</si>
  <si>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</si>
  <si>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</si>
  <si>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</si>
  <si>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</si>
  <si>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</si>
  <si>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</si>
  <si>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</si>
  <si>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</si>
  <si>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</si>
  <si>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</si>
  <si>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</si>
  <si>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</si>
  <si>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</si>
  <si>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</si>
  <si>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</si>
  <si>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</si>
  <si>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</si>
  <si>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</si>
  <si>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</si>
  <si>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</si>
  <si>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</si>
  <si>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</si>
  <si>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</si>
  <si>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</si>
  <si>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</si>
  <si>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</si>
  <si>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</si>
  <si>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</si>
  <si>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</si>
  <si>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</si>
  <si>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</si>
  <si>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</si>
  <si>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</si>
  <si>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</si>
  <si>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</si>
  <si>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</si>
  <si>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</si>
  <si>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</si>
  <si>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</si>
  <si>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</si>
  <si>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</si>
  <si>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</si>
  <si>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</si>
  <si>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</si>
  <si>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</si>
  <si>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</si>
  <si>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</si>
  <si>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</si>
  <si>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</si>
  <si>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</si>
  <si>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</si>
  <si>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</si>
  <si>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</si>
  <si>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</si>
  <si>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</si>
  <si>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</si>
  <si>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</si>
  <si>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</si>
  <si>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</si>
  <si>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</si>
  <si>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</si>
  <si>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</si>
  <si>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</si>
  <si>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</si>
  <si>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</si>
  <si>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</si>
  <si>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</si>
  <si>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</si>
  <si>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</si>
  <si>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</si>
  <si>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</si>
  <si>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</si>
  <si>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</si>
  <si>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</si>
  <si>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</si>
  <si>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</si>
  <si>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</si>
  <si>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</si>
  <si>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</si>
  <si>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</si>
  <si>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</si>
  <si>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</si>
  <si>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</si>
  <si>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</si>
  <si>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</si>
  <si>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</si>
  <si>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</si>
  <si>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</si>
  <si>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</si>
  <si>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</si>
  <si>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</si>
  <si>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</si>
  <si>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</si>
  <si>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</si>
  <si>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</si>
  <si>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</si>
  <si>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</si>
  <si>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</si>
  <si>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</si>
  <si>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</si>
  <si>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</si>
  <si>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</si>
  <si>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</si>
  <si>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</si>
  <si>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</si>
  <si>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</si>
  <si>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</si>
  <si>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</si>
  <si>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</si>
  <si>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</si>
  <si>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</si>
  <si>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</si>
  <si>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</si>
  <si>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</si>
  <si>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</si>
  <si>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</si>
  <si>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</si>
  <si>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</si>
  <si>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</si>
  <si>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</si>
  <si>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</si>
  <si>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</si>
  <si>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</si>
  <si>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</si>
  <si>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</si>
  <si>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</si>
  <si>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</si>
  <si>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</si>
  <si>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</si>
  <si>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</si>
  <si>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</si>
  <si>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</si>
  <si>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</si>
  <si>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</si>
  <si>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</si>
  <si>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</si>
  <si>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</si>
  <si>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</si>
  <si>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</si>
  <si>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</si>
  <si>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</si>
  <si>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</si>
  <si>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</si>
  <si>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</si>
  <si>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</si>
  <si>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</si>
  <si>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</si>
  <si>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</si>
  <si>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Ремонт автомобильной дороги местного значения ул. Енисейская, ул. Красноярская за счет средств муниципального дорожного фонда</t>
  </si>
  <si>
    <t>Ремонт асфальтобетонного покрытия дорог общего пользования. Восстановление эксплуатационных качеств дороги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</si>
  <si>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</si>
  <si>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</si>
  <si>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</si>
  <si>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12100S393A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</si>
  <si>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</si>
  <si>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</si>
  <si>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</si>
  <si>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</si>
  <si>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</si>
  <si>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</si>
  <si>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</si>
  <si>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</si>
  <si>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</si>
  <si>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</si>
  <si>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</si>
  <si>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</si>
  <si>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</si>
  <si>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</si>
  <si>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</si>
  <si>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</si>
  <si>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</si>
  <si>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</si>
  <si>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</si>
  <si>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</si>
  <si>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</si>
  <si>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</si>
  <si>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</si>
  <si>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</si>
  <si>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</si>
  <si>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</si>
  <si>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</si>
  <si>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</si>
  <si>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</si>
  <si>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</si>
  <si>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</si>
  <si>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</si>
  <si>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</si>
  <si>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</si>
  <si>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</si>
  <si>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</si>
  <si>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</si>
  <si>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</si>
  <si>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</si>
  <si>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</si>
  <si>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</si>
  <si>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</si>
  <si>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</si>
  <si>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</si>
  <si>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</si>
  <si>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</si>
  <si>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</si>
  <si>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</si>
  <si>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</si>
  <si>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</si>
  <si>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</si>
  <si>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</si>
  <si>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</si>
  <si>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</si>
  <si>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</si>
  <si>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</si>
  <si>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</si>
  <si>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</si>
  <si>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</si>
  <si>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</si>
  <si>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</si>
  <si>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</si>
  <si>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</si>
  <si>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</si>
  <si>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</si>
  <si>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</si>
  <si>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</si>
  <si>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</si>
  <si>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</si>
  <si>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</si>
  <si>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</si>
  <si>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</si>
  <si>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</si>
  <si>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</si>
  <si>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</si>
  <si>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</si>
  <si>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</si>
  <si>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</si>
  <si>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</si>
  <si>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</si>
  <si>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</si>
  <si>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</si>
  <si>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</si>
  <si>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</si>
  <si>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</si>
  <si>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</si>
  <si>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</si>
  <si>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</si>
  <si>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</si>
  <si>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</si>
  <si>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</si>
  <si>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</si>
  <si>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</si>
  <si>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</si>
  <si>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</si>
  <si>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</si>
  <si>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</si>
  <si>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</si>
  <si>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</si>
  <si>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</si>
  <si>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</si>
  <si>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</si>
  <si>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</si>
  <si>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</si>
  <si>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</si>
  <si>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</si>
  <si>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</si>
  <si>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</si>
  <si>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</si>
  <si>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</si>
  <si>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</si>
  <si>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</si>
  <si>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</si>
  <si>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</si>
  <si>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</si>
  <si>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</si>
  <si>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</si>
  <si>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</si>
  <si>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</si>
  <si>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</si>
  <si>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</si>
  <si>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</si>
  <si>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</si>
  <si>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</si>
  <si>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</si>
  <si>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</si>
  <si>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</si>
  <si>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</si>
  <si>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</si>
  <si>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</si>
  <si>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</si>
  <si>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</si>
  <si>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</si>
  <si>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</si>
  <si>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</si>
  <si>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</si>
  <si>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</si>
  <si>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</si>
  <si>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</si>
  <si>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</si>
  <si>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</si>
  <si>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</si>
  <si>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</si>
  <si>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</si>
  <si>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</si>
  <si>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</si>
  <si>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</si>
  <si>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</si>
  <si>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</si>
  <si>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</si>
  <si>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</si>
  <si>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</si>
  <si>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</si>
  <si>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</si>
  <si>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</si>
  <si>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мероприятие 13
подпрограммы 1</t>
  </si>
  <si>
    <t>мероприятие 6
подпрограммы 4</t>
  </si>
  <si>
    <t>Приложение №2
к постановлению Администрации ЗАТО г. Железногорск
от 07.07.2016 №1155</t>
  </si>
  <si>
    <t>Приложение №3
к постановлению Администрации ЗАТО г. Железногорск
от 07.07.2016 №1155</t>
  </si>
  <si>
    <t>Приложение №4
к постановлению Администрации ЗАТО г. Железногорск
от 07.07.2016 №4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</si>
</sst>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5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E2" sqref="E2:G2"/>
    </sheetView>
  </sheetViews>
  <sheetFormatPr defaultRowHeight="15"/>
  <cols>
    <col min="1" max="1" width="11.85546875" customWidth="1"/>
    <col min="2" max="2" width="3.7109375" customWidth="1"/>
  </cols>
  <sheetData>
    <row r="1" spans="1:3" s="129" customFormat="1">
      <c r="A1" s="146" t="s">
        <v>246</v>
      </c>
    </row>
    <row r="2" spans="1:3" s="129" customFormat="1">
      <c r="A2" s="146"/>
    </row>
    <row r="3" spans="1:3" s="133" customFormat="1">
      <c r="A3" s="133" t="s">
        <v>230</v>
      </c>
      <c r="B3" s="139" t="s">
        <v>281</v>
      </c>
    </row>
    <row r="4" spans="1:3">
      <c r="A4" s="129" t="s">
        <v>230</v>
      </c>
      <c r="B4" s="155" t="s">
        <v>279</v>
      </c>
    </row>
    <row r="5" spans="1:3" s="133" customFormat="1">
      <c r="A5" s="133" t="s">
        <v>230</v>
      </c>
      <c r="B5" s="139" t="s">
        <v>280</v>
      </c>
    </row>
    <row r="6" spans="1:3">
      <c r="A6" s="129" t="s">
        <v>230</v>
      </c>
      <c r="B6" s="139" t="s">
        <v>226</v>
      </c>
    </row>
    <row r="7" spans="1:3">
      <c r="A7" s="140" t="s">
        <v>232</v>
      </c>
      <c r="C7" s="139" t="s">
        <v>228</v>
      </c>
    </row>
    <row r="8" spans="1:3">
      <c r="A8" s="140" t="s">
        <v>232</v>
      </c>
      <c r="C8" s="139" t="s">
        <v>227</v>
      </c>
    </row>
    <row r="9" spans="1:3">
      <c r="A9" s="140" t="s">
        <v>232</v>
      </c>
      <c r="C9" s="155" t="s">
        <v>278</v>
      </c>
    </row>
    <row r="10" spans="1:3">
      <c r="A10" s="129" t="s">
        <v>231</v>
      </c>
      <c r="B10" s="139" t="s">
        <v>229</v>
      </c>
    </row>
    <row r="11" spans="1:3">
      <c r="A11" s="140" t="s">
        <v>232</v>
      </c>
      <c r="B11" s="139" t="s">
        <v>233</v>
      </c>
    </row>
    <row r="12" spans="1:3">
      <c r="A12" s="129" t="s">
        <v>230</v>
      </c>
      <c r="B12" s="141" t="s">
        <v>234</v>
      </c>
    </row>
    <row r="13" spans="1:3">
      <c r="A13" s="140" t="s">
        <v>232</v>
      </c>
      <c r="C13" s="141" t="s">
        <v>235</v>
      </c>
    </row>
    <row r="14" spans="1:3">
      <c r="A14" s="140" t="s">
        <v>232</v>
      </c>
      <c r="C14" s="141" t="s">
        <v>236</v>
      </c>
    </row>
    <row r="15" spans="1:3">
      <c r="A15" s="129" t="s">
        <v>230</v>
      </c>
      <c r="B15" s="142" t="s">
        <v>237</v>
      </c>
    </row>
    <row r="16" spans="1:3">
      <c r="A16" s="140" t="s">
        <v>232</v>
      </c>
      <c r="C16" s="142" t="s">
        <v>238</v>
      </c>
    </row>
    <row r="17" spans="1:3">
      <c r="A17" s="140" t="s">
        <v>232</v>
      </c>
      <c r="C17" s="142" t="s">
        <v>245</v>
      </c>
    </row>
    <row r="18" spans="1:3">
      <c r="A18" s="129" t="s">
        <v>230</v>
      </c>
      <c r="B18" s="144" t="s">
        <v>239</v>
      </c>
      <c r="C18" s="143"/>
    </row>
    <row r="19" spans="1:3">
      <c r="C19" s="144" t="s">
        <v>244</v>
      </c>
    </row>
    <row r="20" spans="1:3">
      <c r="C20" s="144" t="s">
        <v>243</v>
      </c>
    </row>
    <row r="21" spans="1:3">
      <c r="A21" s="129" t="s">
        <v>230</v>
      </c>
      <c r="B21" s="145" t="s">
        <v>240</v>
      </c>
    </row>
    <row r="22" spans="1:3">
      <c r="A22" s="140" t="s">
        <v>232</v>
      </c>
      <c r="C22" s="145" t="s">
        <v>241</v>
      </c>
    </row>
    <row r="23" spans="1:3">
      <c r="A23" s="140" t="s">
        <v>232</v>
      </c>
      <c r="C23" s="145" t="s">
        <v>242</v>
      </c>
    </row>
    <row r="26" spans="1:3">
      <c r="A26" s="133" t="s">
        <v>283</v>
      </c>
    </row>
    <row r="27" spans="1:3">
      <c r="A27" s="140" t="s">
        <v>232</v>
      </c>
      <c r="B27" s="158" t="s">
        <v>284</v>
      </c>
    </row>
    <row r="28" spans="1:3">
      <c r="A28" s="140" t="s">
        <v>232</v>
      </c>
      <c r="B28" s="158" t="s">
        <v>287</v>
      </c>
    </row>
    <row r="29" spans="1:3">
      <c r="A29" s="140" t="s">
        <v>232</v>
      </c>
      <c r="B29" s="158" t="s">
        <v>286</v>
      </c>
    </row>
    <row r="30" spans="1:3">
      <c r="A30" s="140" t="s">
        <v>232</v>
      </c>
      <c r="B30" s="155" t="s">
        <v>285</v>
      </c>
    </row>
    <row r="34" spans="1:2">
      <c r="A34" s="163" t="s">
        <v>300</v>
      </c>
    </row>
    <row r="35" spans="1:2">
      <c r="A35" s="140" t="s">
        <v>232</v>
      </c>
      <c r="B35" s="144" t="s">
        <v>301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7"/>
  <sheetViews>
    <sheetView view="pageBreakPreview" zoomScaleNormal="100" zoomScaleSheetLayoutView="100" workbookViewId="0">
      <selection activeCell="F7" sqref="F7"/>
    </sheetView>
  </sheetViews>
  <sheetFormatPr defaultColWidth="9.140625" defaultRowHeight="15"/>
  <cols>
    <col min="1" max="1" width="48.85546875" style="38" customWidth="1"/>
    <col min="2" max="2" width="38.7109375" style="3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38" bestFit="1" customWidth="1"/>
    <col min="12" max="12" width="29.85546875" style="214" customWidth="1"/>
    <col min="13" max="18" width="9.140625" style="38"/>
    <col min="19" max="16384" width="9.140625" style="37"/>
  </cols>
  <sheetData>
    <row r="1" spans="1:18" ht="60" customHeight="1">
      <c r="J1" s="332" t="s">
        <v>375</v>
      </c>
      <c r="K1" s="332"/>
      <c r="L1" s="332"/>
    </row>
    <row r="2" spans="1:18" ht="48" customHeight="1">
      <c r="J2" s="333" t="s">
        <v>322</v>
      </c>
      <c r="K2" s="333"/>
      <c r="L2" s="333"/>
    </row>
    <row r="3" spans="1:18" ht="42.75" customHeight="1">
      <c r="A3" s="288" t="s">
        <v>121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8" ht="15" customHeight="1">
      <c r="A4" s="283" t="s">
        <v>140</v>
      </c>
      <c r="B4" s="283" t="s">
        <v>1</v>
      </c>
      <c r="C4" s="336" t="s">
        <v>0</v>
      </c>
      <c r="D4" s="336"/>
      <c r="E4" s="336"/>
      <c r="F4" s="336"/>
      <c r="G4" s="336"/>
      <c r="H4" s="283" t="s">
        <v>94</v>
      </c>
      <c r="I4" s="283"/>
      <c r="J4" s="283"/>
      <c r="K4" s="283"/>
      <c r="L4" s="283" t="s">
        <v>17</v>
      </c>
    </row>
    <row r="5" spans="1:18">
      <c r="A5" s="283"/>
      <c r="B5" s="283"/>
      <c r="C5" s="336"/>
      <c r="D5" s="336"/>
      <c r="E5" s="336"/>
      <c r="F5" s="336"/>
      <c r="G5" s="336"/>
      <c r="H5" s="283"/>
      <c r="I5" s="283"/>
      <c r="J5" s="283"/>
      <c r="K5" s="283"/>
      <c r="L5" s="283"/>
    </row>
    <row r="6" spans="1:18" ht="30">
      <c r="A6" s="283"/>
      <c r="B6" s="283"/>
      <c r="C6" s="215" t="s">
        <v>1</v>
      </c>
      <c r="D6" s="215" t="s">
        <v>206</v>
      </c>
      <c r="E6" s="215" t="s">
        <v>207</v>
      </c>
      <c r="F6" s="215" t="s">
        <v>2</v>
      </c>
      <c r="G6" s="215" t="s">
        <v>3</v>
      </c>
      <c r="H6" s="211" t="s">
        <v>144</v>
      </c>
      <c r="I6" s="211" t="s">
        <v>145</v>
      </c>
      <c r="J6" s="211" t="s">
        <v>205</v>
      </c>
      <c r="K6" s="211" t="s">
        <v>4</v>
      </c>
      <c r="L6" s="283"/>
    </row>
    <row r="7" spans="1:18" ht="45">
      <c r="A7" s="217" t="s">
        <v>82</v>
      </c>
      <c r="B7" s="211"/>
      <c r="C7" s="211"/>
      <c r="D7" s="211"/>
      <c r="E7" s="211"/>
      <c r="F7" s="211"/>
      <c r="G7" s="211"/>
      <c r="H7" s="81"/>
      <c r="I7" s="81"/>
      <c r="J7" s="81"/>
      <c r="K7" s="81"/>
      <c r="L7" s="211"/>
    </row>
    <row r="8" spans="1:18" ht="30">
      <c r="A8" s="217" t="s">
        <v>73</v>
      </c>
      <c r="B8" s="212"/>
      <c r="C8" s="212"/>
      <c r="D8" s="212"/>
      <c r="E8" s="212"/>
      <c r="F8" s="212"/>
      <c r="G8" s="212"/>
      <c r="H8" s="79"/>
      <c r="I8" s="79"/>
      <c r="J8" s="79"/>
      <c r="K8" s="79"/>
      <c r="L8" s="212"/>
    </row>
    <row r="9" spans="1:18" ht="90">
      <c r="A9" s="224" t="s">
        <v>303</v>
      </c>
      <c r="B9" s="220" t="s">
        <v>57</v>
      </c>
      <c r="C9" s="134" t="s">
        <v>34</v>
      </c>
      <c r="D9" s="135" t="s">
        <v>208</v>
      </c>
      <c r="E9" s="135" t="s">
        <v>209</v>
      </c>
      <c r="F9" s="219" t="s">
        <v>304</v>
      </c>
      <c r="G9" s="219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20" t="s">
        <v>305</v>
      </c>
      <c r="M9" s="221"/>
      <c r="N9" s="221"/>
      <c r="O9" s="221"/>
      <c r="P9" s="221"/>
      <c r="Q9" s="221"/>
      <c r="R9" s="221"/>
    </row>
    <row r="10" spans="1:18" ht="75">
      <c r="A10" s="224" t="s">
        <v>215</v>
      </c>
      <c r="B10" s="220" t="s">
        <v>57</v>
      </c>
      <c r="C10" s="134" t="s">
        <v>34</v>
      </c>
      <c r="D10" s="135" t="s">
        <v>208</v>
      </c>
      <c r="E10" s="135" t="s">
        <v>209</v>
      </c>
      <c r="F10" s="219" t="s">
        <v>216</v>
      </c>
      <c r="G10" s="219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20" t="s">
        <v>122</v>
      </c>
      <c r="M10" s="221"/>
      <c r="N10" s="221"/>
      <c r="O10" s="221"/>
      <c r="P10" s="221"/>
      <c r="Q10" s="221"/>
      <c r="R10" s="221"/>
    </row>
    <row r="11" spans="1:18" ht="240">
      <c r="A11" s="224" t="s">
        <v>328</v>
      </c>
      <c r="B11" s="220" t="s">
        <v>57</v>
      </c>
      <c r="C11" s="134" t="s">
        <v>34</v>
      </c>
      <c r="D11" s="135" t="s">
        <v>208</v>
      </c>
      <c r="E11" s="135" t="s">
        <v>209</v>
      </c>
      <c r="F11" s="219">
        <v>1210000160</v>
      </c>
      <c r="G11" s="219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20" t="s">
        <v>330</v>
      </c>
      <c r="M11" s="221"/>
      <c r="N11" s="221"/>
      <c r="O11" s="221"/>
      <c r="P11" s="221"/>
      <c r="Q11" s="221"/>
      <c r="R11" s="221"/>
    </row>
    <row r="12" spans="1:18" ht="45">
      <c r="A12" s="224" t="s">
        <v>74</v>
      </c>
      <c r="B12" s="222"/>
      <c r="C12" s="222"/>
      <c r="D12" s="222"/>
      <c r="E12" s="222"/>
      <c r="F12" s="222"/>
      <c r="G12" s="222"/>
      <c r="H12" s="79"/>
      <c r="I12" s="79"/>
      <c r="J12" s="79"/>
      <c r="K12" s="79"/>
      <c r="L12" s="222"/>
      <c r="M12" s="221"/>
      <c r="N12" s="221"/>
      <c r="O12" s="221"/>
      <c r="P12" s="221"/>
      <c r="Q12" s="221"/>
      <c r="R12" s="221"/>
    </row>
    <row r="13" spans="1:18" ht="60">
      <c r="A13" s="224" t="s">
        <v>306</v>
      </c>
      <c r="B13" s="220" t="s">
        <v>57</v>
      </c>
      <c r="C13" s="134" t="s">
        <v>34</v>
      </c>
      <c r="D13" s="135" t="s">
        <v>208</v>
      </c>
      <c r="E13" s="135" t="s">
        <v>209</v>
      </c>
      <c r="F13" s="219" t="s">
        <v>307</v>
      </c>
      <c r="G13" s="219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20" t="s">
        <v>308</v>
      </c>
      <c r="M13" s="221"/>
      <c r="N13" s="221"/>
      <c r="O13" s="221"/>
      <c r="P13" s="221"/>
      <c r="Q13" s="221"/>
      <c r="R13" s="221"/>
    </row>
    <row r="14" spans="1:18" ht="60">
      <c r="A14" s="224" t="s">
        <v>332</v>
      </c>
      <c r="B14" s="220" t="s">
        <v>57</v>
      </c>
      <c r="C14" s="134" t="s">
        <v>34</v>
      </c>
      <c r="D14" s="135" t="s">
        <v>208</v>
      </c>
      <c r="E14" s="135" t="s">
        <v>209</v>
      </c>
      <c r="F14" s="219" t="s">
        <v>333</v>
      </c>
      <c r="G14" s="219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20" t="s">
        <v>334</v>
      </c>
      <c r="M14" s="221"/>
      <c r="N14" s="221"/>
      <c r="O14" s="221"/>
      <c r="P14" s="221"/>
      <c r="Q14" s="221"/>
      <c r="R14" s="221"/>
    </row>
    <row r="15" spans="1:18" ht="75">
      <c r="A15" s="224" t="s">
        <v>211</v>
      </c>
      <c r="B15" s="220" t="s">
        <v>57</v>
      </c>
      <c r="C15" s="134" t="s">
        <v>34</v>
      </c>
      <c r="D15" s="135" t="s">
        <v>208</v>
      </c>
      <c r="E15" s="135" t="s">
        <v>209</v>
      </c>
      <c r="F15" s="219">
        <v>1210000130</v>
      </c>
      <c r="G15" s="219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20" t="s">
        <v>212</v>
      </c>
      <c r="M15" s="221"/>
      <c r="N15" s="221"/>
      <c r="O15" s="221"/>
      <c r="P15" s="221"/>
      <c r="Q15" s="221"/>
      <c r="R15" s="221"/>
    </row>
    <row r="16" spans="1:18" ht="120">
      <c r="A16" s="224" t="s">
        <v>310</v>
      </c>
      <c r="B16" s="220" t="s">
        <v>57</v>
      </c>
      <c r="C16" s="134" t="s">
        <v>34</v>
      </c>
      <c r="D16" s="135" t="s">
        <v>208</v>
      </c>
      <c r="E16" s="135" t="s">
        <v>209</v>
      </c>
      <c r="F16" s="219">
        <v>1210073940</v>
      </c>
      <c r="G16" s="219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20" t="s">
        <v>311</v>
      </c>
      <c r="M16" s="221"/>
      <c r="N16" s="221"/>
      <c r="O16" s="221"/>
      <c r="P16" s="221"/>
      <c r="Q16" s="221"/>
      <c r="R16" s="221"/>
    </row>
    <row r="17" spans="1:18" ht="120">
      <c r="A17" s="224" t="s">
        <v>335</v>
      </c>
      <c r="B17" s="220" t="s">
        <v>57</v>
      </c>
      <c r="C17" s="134" t="s">
        <v>34</v>
      </c>
      <c r="D17" s="135" t="s">
        <v>208</v>
      </c>
      <c r="E17" s="135" t="s">
        <v>209</v>
      </c>
      <c r="F17" s="219" t="s">
        <v>336</v>
      </c>
      <c r="G17" s="219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20" t="s">
        <v>337</v>
      </c>
      <c r="M17" s="221"/>
      <c r="N17" s="221"/>
      <c r="O17" s="221"/>
      <c r="P17" s="221"/>
      <c r="Q17" s="221"/>
      <c r="R17" s="221"/>
    </row>
    <row r="18" spans="1:18" ht="60">
      <c r="A18" s="224" t="s">
        <v>214</v>
      </c>
      <c r="B18" s="220" t="s">
        <v>57</v>
      </c>
      <c r="C18" s="134" t="s">
        <v>34</v>
      </c>
      <c r="D18" s="135" t="s">
        <v>208</v>
      </c>
      <c r="E18" s="135" t="s">
        <v>209</v>
      </c>
      <c r="F18" s="219">
        <v>1210000150</v>
      </c>
      <c r="G18" s="219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20" t="s">
        <v>309</v>
      </c>
      <c r="M18" s="221"/>
      <c r="N18" s="221"/>
      <c r="O18" s="221"/>
      <c r="P18" s="221"/>
      <c r="Q18" s="221"/>
      <c r="R18" s="221"/>
    </row>
    <row r="19" spans="1:18" ht="75">
      <c r="A19" s="224" t="s">
        <v>213</v>
      </c>
      <c r="B19" s="220" t="s">
        <v>57</v>
      </c>
      <c r="C19" s="134" t="s">
        <v>34</v>
      </c>
      <c r="D19" s="135" t="s">
        <v>208</v>
      </c>
      <c r="E19" s="135" t="s">
        <v>209</v>
      </c>
      <c r="F19" s="219">
        <v>1210000140</v>
      </c>
      <c r="G19" s="219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20" t="s">
        <v>364</v>
      </c>
      <c r="M19" s="221"/>
      <c r="N19" s="221"/>
      <c r="O19" s="221"/>
      <c r="P19" s="221"/>
      <c r="Q19" s="221"/>
      <c r="R19" s="221"/>
    </row>
    <row r="20" spans="1:18" ht="75">
      <c r="A20" s="224" t="s">
        <v>123</v>
      </c>
      <c r="B20" s="220" t="s">
        <v>57</v>
      </c>
      <c r="C20" s="134" t="s">
        <v>34</v>
      </c>
      <c r="D20" s="135" t="s">
        <v>208</v>
      </c>
      <c r="E20" s="135" t="s">
        <v>209</v>
      </c>
      <c r="F20" s="219">
        <v>1210000110</v>
      </c>
      <c r="G20" s="219">
        <v>870</v>
      </c>
      <c r="H20" s="48">
        <v>2779090.8</v>
      </c>
      <c r="I20" s="48">
        <v>5000000</v>
      </c>
      <c r="J20" s="48">
        <v>5000000</v>
      </c>
      <c r="K20" s="49">
        <f t="shared" si="0"/>
        <v>12779090.800000001</v>
      </c>
      <c r="L20" s="220" t="s">
        <v>210</v>
      </c>
      <c r="M20" s="221"/>
      <c r="N20" s="221"/>
      <c r="O20" s="221"/>
      <c r="P20" s="221"/>
      <c r="Q20" s="221"/>
      <c r="R20" s="221"/>
    </row>
    <row r="21" spans="1:18" ht="150">
      <c r="A21" s="224" t="s">
        <v>348</v>
      </c>
      <c r="B21" s="220" t="s">
        <v>57</v>
      </c>
      <c r="C21" s="134" t="s">
        <v>34</v>
      </c>
      <c r="D21" s="135" t="s">
        <v>208</v>
      </c>
      <c r="E21" s="135" t="s">
        <v>209</v>
      </c>
      <c r="F21" s="219" t="s">
        <v>329</v>
      </c>
      <c r="G21" s="219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20" t="s">
        <v>331</v>
      </c>
      <c r="M21" s="221"/>
      <c r="N21" s="221"/>
      <c r="O21" s="221"/>
      <c r="P21" s="221"/>
      <c r="Q21" s="221"/>
      <c r="R21" s="221"/>
    </row>
    <row r="22" spans="1:18" ht="60">
      <c r="A22" s="224" t="s">
        <v>370</v>
      </c>
      <c r="B22" s="220" t="s">
        <v>57</v>
      </c>
      <c r="C22" s="134" t="s">
        <v>34</v>
      </c>
      <c r="D22" s="135" t="s">
        <v>208</v>
      </c>
      <c r="E22" s="135" t="s">
        <v>209</v>
      </c>
      <c r="F22" s="219">
        <v>1210073950</v>
      </c>
      <c r="G22" s="219" t="s">
        <v>91</v>
      </c>
      <c r="H22" s="48">
        <v>10000000</v>
      </c>
      <c r="I22" s="48">
        <v>0</v>
      </c>
      <c r="J22" s="48">
        <v>0</v>
      </c>
      <c r="K22" s="49">
        <f t="shared" ref="K22" si="1">SUM(H22:J22)</f>
        <v>10000000</v>
      </c>
      <c r="L22" s="220"/>
      <c r="M22" s="221"/>
      <c r="N22" s="221"/>
      <c r="O22" s="221"/>
      <c r="P22" s="221"/>
      <c r="Q22" s="221"/>
      <c r="R22" s="221"/>
    </row>
    <row r="23" spans="1:18" s="84" customFormat="1" ht="14.25">
      <c r="A23" s="75" t="s">
        <v>149</v>
      </c>
      <c r="B23" s="74"/>
      <c r="C23" s="82"/>
      <c r="D23" s="82"/>
      <c r="E23" s="82"/>
      <c r="F23" s="82"/>
      <c r="G23" s="82"/>
      <c r="H23" s="47">
        <f>H25</f>
        <v>279299064.94</v>
      </c>
      <c r="I23" s="47">
        <f t="shared" ref="I23:K23" si="2">I25</f>
        <v>88496839</v>
      </c>
      <c r="J23" s="47">
        <f t="shared" si="2"/>
        <v>88496839</v>
      </c>
      <c r="K23" s="47">
        <f t="shared" si="2"/>
        <v>456292742.94</v>
      </c>
      <c r="L23" s="74" t="s">
        <v>136</v>
      </c>
      <c r="M23" s="83"/>
      <c r="N23" s="83"/>
      <c r="O23" s="83"/>
      <c r="P23" s="83"/>
      <c r="Q23" s="83"/>
      <c r="R23" s="83"/>
    </row>
    <row r="24" spans="1:18">
      <c r="A24" s="217" t="s">
        <v>150</v>
      </c>
      <c r="B24" s="211"/>
      <c r="C24" s="58"/>
      <c r="D24" s="58"/>
      <c r="E24" s="58"/>
      <c r="F24" s="58"/>
      <c r="G24" s="58"/>
      <c r="H24" s="48"/>
      <c r="I24" s="48"/>
      <c r="J24" s="48"/>
      <c r="K24" s="49"/>
      <c r="L24" s="211"/>
    </row>
    <row r="25" spans="1:18">
      <c r="A25" s="217" t="s">
        <v>151</v>
      </c>
      <c r="B25" s="211" t="s">
        <v>57</v>
      </c>
      <c r="C25" s="58"/>
      <c r="D25" s="58"/>
      <c r="E25" s="58"/>
      <c r="F25" s="58"/>
      <c r="G25" s="58"/>
      <c r="H25" s="48">
        <f>H9+H10+H11+H13+H14+H15+H16+H17+H18+H19+H20+H21+H22</f>
        <v>279299064.94</v>
      </c>
      <c r="I25" s="48">
        <f t="shared" ref="I25:K25" si="3">I9+I10+I11+I13+I14+I15+I16+I17+I18+I19+I20+I21+I22</f>
        <v>88496839</v>
      </c>
      <c r="J25" s="48">
        <f t="shared" si="3"/>
        <v>88496839</v>
      </c>
      <c r="K25" s="48">
        <f t="shared" si="3"/>
        <v>456292742.94</v>
      </c>
      <c r="L25" s="211" t="s">
        <v>5</v>
      </c>
    </row>
    <row r="26" spans="1:18" ht="25.5" customHeight="1">
      <c r="H26" s="53"/>
    </row>
    <row r="27" spans="1:18" ht="38.25" customHeight="1">
      <c r="A27" s="334" t="s">
        <v>15</v>
      </c>
      <c r="B27" s="335"/>
      <c r="C27" s="335"/>
      <c r="D27" s="335"/>
      <c r="E27" s="335"/>
      <c r="F27" s="335"/>
      <c r="G27" s="136"/>
      <c r="H27" s="57"/>
      <c r="I27" s="335" t="s">
        <v>14</v>
      </c>
      <c r="J27" s="335"/>
    </row>
  </sheetData>
  <mergeCells count="10">
    <mergeCell ref="J1:L1"/>
    <mergeCell ref="J2:L2"/>
    <mergeCell ref="A3:L3"/>
    <mergeCell ref="A27:F27"/>
    <mergeCell ref="A4:A6"/>
    <mergeCell ref="B4:B6"/>
    <mergeCell ref="I27:J27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0" t="s">
        <v>78</v>
      </c>
      <c r="G1" s="250"/>
      <c r="H1" s="250"/>
      <c r="I1" s="250"/>
    </row>
    <row r="4" spans="1:9" ht="32.25" customHeight="1">
      <c r="A4" s="251" t="s">
        <v>127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54" t="s">
        <v>289</v>
      </c>
      <c r="C7" s="128" t="s">
        <v>13</v>
      </c>
      <c r="D7" s="128" t="s">
        <v>251</v>
      </c>
      <c r="E7" s="5">
        <v>0</v>
      </c>
      <c r="F7" s="5">
        <f>9*100/17</f>
        <v>52.941176470588232</v>
      </c>
      <c r="G7" s="5">
        <f>9*100/17</f>
        <v>52.941176470588232</v>
      </c>
      <c r="H7" s="128">
        <v>80</v>
      </c>
      <c r="I7" s="128">
        <v>100</v>
      </c>
    </row>
    <row r="8" spans="1:9" ht="71.25">
      <c r="A8" s="128">
        <v>2</v>
      </c>
      <c r="B8" s="128" t="s">
        <v>248</v>
      </c>
      <c r="C8" s="128" t="s">
        <v>72</v>
      </c>
      <c r="D8" s="128" t="s">
        <v>247</v>
      </c>
      <c r="E8" s="128">
        <v>70</v>
      </c>
      <c r="F8" s="128">
        <v>80</v>
      </c>
      <c r="G8" s="128">
        <v>80</v>
      </c>
      <c r="H8" s="128">
        <v>80</v>
      </c>
      <c r="I8" s="61">
        <v>80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topLeftCell="A10" zoomScaleNormal="100" zoomScaleSheetLayoutView="100" workbookViewId="0">
      <selection activeCell="I25" sqref="I25:J25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2" t="s">
        <v>321</v>
      </c>
      <c r="K1" s="332"/>
      <c r="L1" s="332"/>
    </row>
    <row r="2" spans="1:12" ht="56.25" customHeight="1">
      <c r="J2" s="333" t="s">
        <v>323</v>
      </c>
      <c r="K2" s="333"/>
      <c r="L2" s="333"/>
    </row>
    <row r="3" spans="1:12" ht="42.75" customHeight="1">
      <c r="A3" s="288" t="s">
        <v>125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216" t="s">
        <v>1</v>
      </c>
      <c r="D6" s="216" t="s">
        <v>206</v>
      </c>
      <c r="E6" s="216" t="s">
        <v>207</v>
      </c>
      <c r="F6" s="216" t="s">
        <v>2</v>
      </c>
      <c r="G6" s="216" t="s">
        <v>3</v>
      </c>
      <c r="H6" s="211" t="s">
        <v>144</v>
      </c>
      <c r="I6" s="211" t="s">
        <v>145</v>
      </c>
      <c r="J6" s="211" t="s">
        <v>205</v>
      </c>
      <c r="K6" s="211" t="s">
        <v>4</v>
      </c>
      <c r="L6" s="283"/>
    </row>
    <row r="7" spans="1:12" ht="45">
      <c r="A7" s="217" t="s">
        <v>75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12" ht="45">
      <c r="A8" s="217" t="s">
        <v>62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</row>
    <row r="9" spans="1:12" ht="255">
      <c r="A9" s="217" t="s">
        <v>312</v>
      </c>
      <c r="B9" s="211" t="s">
        <v>65</v>
      </c>
      <c r="C9" s="175" t="s">
        <v>34</v>
      </c>
      <c r="D9" s="175" t="s">
        <v>208</v>
      </c>
      <c r="E9" s="175" t="s">
        <v>209</v>
      </c>
      <c r="F9" s="175" t="s">
        <v>313</v>
      </c>
      <c r="G9" s="216" t="s">
        <v>91</v>
      </c>
      <c r="H9" s="213">
        <v>232800</v>
      </c>
      <c r="I9" s="213">
        <v>0</v>
      </c>
      <c r="J9" s="213">
        <v>0</v>
      </c>
      <c r="K9" s="213">
        <f>SUM(H9:J9)</f>
        <v>232800</v>
      </c>
      <c r="L9" s="209" t="s">
        <v>324</v>
      </c>
    </row>
    <row r="10" spans="1:12" ht="90">
      <c r="A10" s="217" t="s">
        <v>339</v>
      </c>
      <c r="B10" s="211" t="s">
        <v>65</v>
      </c>
      <c r="C10" s="175" t="s">
        <v>34</v>
      </c>
      <c r="D10" s="205" t="s">
        <v>208</v>
      </c>
      <c r="E10" s="205" t="s">
        <v>209</v>
      </c>
      <c r="F10" s="175" t="s">
        <v>340</v>
      </c>
      <c r="G10" s="216" t="s">
        <v>91</v>
      </c>
      <c r="H10" s="213">
        <v>46560</v>
      </c>
      <c r="I10" s="213">
        <v>0</v>
      </c>
      <c r="J10" s="213">
        <v>0</v>
      </c>
      <c r="K10" s="213">
        <f>SUM(H10:J10)</f>
        <v>46560</v>
      </c>
      <c r="L10" s="209" t="s">
        <v>341</v>
      </c>
    </row>
    <row r="11" spans="1:12" ht="60">
      <c r="A11" s="217" t="s">
        <v>77</v>
      </c>
      <c r="B11" s="211" t="s">
        <v>65</v>
      </c>
      <c r="C11" s="175" t="s">
        <v>34</v>
      </c>
      <c r="D11" s="205" t="s">
        <v>217</v>
      </c>
      <c r="E11" s="205" t="s">
        <v>218</v>
      </c>
      <c r="F11" s="175" t="s">
        <v>219</v>
      </c>
      <c r="G11" s="216" t="s">
        <v>91</v>
      </c>
      <c r="H11" s="213">
        <v>200000</v>
      </c>
      <c r="I11" s="213">
        <v>200000</v>
      </c>
      <c r="J11" s="213">
        <v>200000</v>
      </c>
      <c r="K11" s="213">
        <f>SUM(H11:J11)</f>
        <v>600000</v>
      </c>
      <c r="L11" s="209" t="s">
        <v>5</v>
      </c>
    </row>
    <row r="12" spans="1:12" ht="30">
      <c r="A12" s="217" t="s">
        <v>63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0"/>
    </row>
    <row r="13" spans="1:12" ht="45">
      <c r="A13" s="217" t="s">
        <v>64</v>
      </c>
      <c r="B13" s="211" t="s">
        <v>65</v>
      </c>
      <c r="C13" s="175" t="s">
        <v>34</v>
      </c>
      <c r="D13" s="205" t="s">
        <v>220</v>
      </c>
      <c r="E13" s="175" t="s">
        <v>221</v>
      </c>
      <c r="F13" s="175" t="s">
        <v>222</v>
      </c>
      <c r="G13" s="216" t="s">
        <v>91</v>
      </c>
      <c r="H13" s="213">
        <v>80000</v>
      </c>
      <c r="I13" s="213">
        <v>80000</v>
      </c>
      <c r="J13" s="213">
        <v>80000</v>
      </c>
      <c r="K13" s="213">
        <f>SUM(H13:J13)</f>
        <v>240000</v>
      </c>
      <c r="L13" s="209" t="s">
        <v>126</v>
      </c>
    </row>
    <row r="14" spans="1:12" ht="45">
      <c r="A14" s="217" t="s">
        <v>66</v>
      </c>
      <c r="B14" s="211" t="s">
        <v>65</v>
      </c>
      <c r="C14" s="175" t="s">
        <v>34</v>
      </c>
      <c r="D14" s="205" t="s">
        <v>220</v>
      </c>
      <c r="E14" s="175" t="s">
        <v>221</v>
      </c>
      <c r="F14" s="175" t="s">
        <v>223</v>
      </c>
      <c r="G14" s="216" t="s">
        <v>91</v>
      </c>
      <c r="H14" s="213">
        <v>90000</v>
      </c>
      <c r="I14" s="213">
        <v>90000</v>
      </c>
      <c r="J14" s="213">
        <v>90000</v>
      </c>
      <c r="K14" s="213">
        <f>SUM(H14:J14)</f>
        <v>270000</v>
      </c>
      <c r="L14" s="209" t="s">
        <v>152</v>
      </c>
    </row>
    <row r="15" spans="1:12" ht="30">
      <c r="A15" s="217" t="s">
        <v>338</v>
      </c>
      <c r="B15" s="211" t="s">
        <v>65</v>
      </c>
      <c r="C15" s="175" t="s">
        <v>34</v>
      </c>
      <c r="D15" s="175" t="s">
        <v>220</v>
      </c>
      <c r="E15" s="175" t="s">
        <v>221</v>
      </c>
      <c r="F15" s="175" t="s">
        <v>325</v>
      </c>
      <c r="G15" s="216" t="s">
        <v>326</v>
      </c>
      <c r="H15" s="213">
        <v>1000000</v>
      </c>
      <c r="I15" s="213">
        <v>0</v>
      </c>
      <c r="J15" s="213">
        <v>0</v>
      </c>
      <c r="K15" s="213">
        <f>SUM(H15:J15)</f>
        <v>1000000</v>
      </c>
      <c r="L15" s="209"/>
    </row>
    <row r="16" spans="1:12" ht="30">
      <c r="A16" s="280" t="s">
        <v>353</v>
      </c>
      <c r="B16" s="211" t="s">
        <v>363</v>
      </c>
      <c r="C16" s="175" t="s">
        <v>354</v>
      </c>
      <c r="D16" s="175" t="s">
        <v>355</v>
      </c>
      <c r="E16" s="175" t="s">
        <v>356</v>
      </c>
      <c r="F16" s="175" t="s">
        <v>357</v>
      </c>
      <c r="G16" s="216" t="s">
        <v>358</v>
      </c>
      <c r="H16" s="213">
        <v>14619</v>
      </c>
      <c r="I16" s="213">
        <v>0</v>
      </c>
      <c r="J16" s="213">
        <v>0</v>
      </c>
      <c r="K16" s="213">
        <f t="shared" ref="K16:K17" si="0">SUM(H16:J16)</f>
        <v>14619</v>
      </c>
      <c r="L16" s="280" t="s">
        <v>361</v>
      </c>
    </row>
    <row r="17" spans="1:15" ht="30">
      <c r="A17" s="282"/>
      <c r="B17" s="211" t="s">
        <v>363</v>
      </c>
      <c r="C17" s="175" t="s">
        <v>354</v>
      </c>
      <c r="D17" s="175" t="s">
        <v>355</v>
      </c>
      <c r="E17" s="175" t="s">
        <v>356</v>
      </c>
      <c r="F17" s="175" t="s">
        <v>357</v>
      </c>
      <c r="G17" s="216" t="s">
        <v>359</v>
      </c>
      <c r="H17" s="213">
        <v>1501</v>
      </c>
      <c r="I17" s="213">
        <v>0</v>
      </c>
      <c r="J17" s="213">
        <v>0</v>
      </c>
      <c r="K17" s="213">
        <f t="shared" si="0"/>
        <v>1501</v>
      </c>
      <c r="L17" s="282"/>
    </row>
    <row r="18" spans="1:15" ht="30.75" customHeight="1">
      <c r="A18" s="280" t="s">
        <v>368</v>
      </c>
      <c r="B18" s="211" t="s">
        <v>363</v>
      </c>
      <c r="C18" s="175" t="s">
        <v>354</v>
      </c>
      <c r="D18" s="175" t="s">
        <v>355</v>
      </c>
      <c r="E18" s="175" t="s">
        <v>356</v>
      </c>
      <c r="F18" s="175" t="s">
        <v>365</v>
      </c>
      <c r="G18" s="216" t="s">
        <v>358</v>
      </c>
      <c r="H18" s="213">
        <v>1462</v>
      </c>
      <c r="I18" s="213">
        <v>0</v>
      </c>
      <c r="J18" s="213">
        <v>0</v>
      </c>
      <c r="K18" s="213">
        <f>SUM(H18:J18)</f>
        <v>1462</v>
      </c>
      <c r="L18" s="280" t="s">
        <v>366</v>
      </c>
    </row>
    <row r="19" spans="1:15" ht="31.5" customHeight="1">
      <c r="A19" s="282"/>
      <c r="B19" s="211" t="s">
        <v>363</v>
      </c>
      <c r="C19" s="175" t="s">
        <v>354</v>
      </c>
      <c r="D19" s="175" t="s">
        <v>355</v>
      </c>
      <c r="E19" s="175" t="s">
        <v>356</v>
      </c>
      <c r="F19" s="175" t="s">
        <v>365</v>
      </c>
      <c r="G19" s="216"/>
      <c r="H19" s="213">
        <v>150</v>
      </c>
      <c r="I19" s="213">
        <v>0</v>
      </c>
      <c r="J19" s="213">
        <v>0</v>
      </c>
      <c r="K19" s="213">
        <f>SUM(H19:J19)</f>
        <v>150</v>
      </c>
      <c r="L19" s="282"/>
    </row>
    <row r="20" spans="1:15">
      <c r="A20" s="75" t="s">
        <v>149</v>
      </c>
      <c r="B20" s="74"/>
      <c r="C20" s="175"/>
      <c r="D20" s="175"/>
      <c r="E20" s="175"/>
      <c r="F20" s="175"/>
      <c r="G20" s="216"/>
      <c r="H20" s="85">
        <f>H22+H23</f>
        <v>1667092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2407092</v>
      </c>
      <c r="L20" s="85" t="str">
        <f>L22</f>
        <v>Х</v>
      </c>
    </row>
    <row r="21" spans="1:15">
      <c r="A21" s="217" t="s">
        <v>150</v>
      </c>
      <c r="B21" s="211"/>
      <c r="C21" s="175"/>
      <c r="D21" s="175"/>
      <c r="E21" s="175"/>
      <c r="F21" s="175"/>
      <c r="G21" s="216"/>
      <c r="H21" s="78"/>
      <c r="I21" s="78"/>
      <c r="J21" s="78"/>
      <c r="K21" s="78"/>
      <c r="L21" s="211"/>
    </row>
    <row r="22" spans="1:15" ht="30">
      <c r="A22" s="217" t="s">
        <v>151</v>
      </c>
      <c r="B22" s="211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11" t="s">
        <v>5</v>
      </c>
      <c r="N22" s="176"/>
      <c r="O22" s="176"/>
    </row>
    <row r="23" spans="1:15">
      <c r="A23" s="217" t="s">
        <v>362</v>
      </c>
      <c r="B23" s="211" t="s">
        <v>363</v>
      </c>
      <c r="C23" s="45"/>
      <c r="D23" s="45"/>
      <c r="E23" s="45"/>
      <c r="F23" s="45"/>
      <c r="G23" s="45"/>
      <c r="H23" s="78">
        <f>H16+H17+H18+H19</f>
        <v>17732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17732</v>
      </c>
      <c r="L23" s="211" t="s">
        <v>5</v>
      </c>
      <c r="N23" s="176"/>
      <c r="O23" s="176"/>
    </row>
    <row r="24" spans="1:15" ht="25.5" customHeight="1">
      <c r="L24" s="37"/>
    </row>
    <row r="25" spans="1:15" ht="38.25" customHeight="1">
      <c r="A25" s="334" t="s">
        <v>15</v>
      </c>
      <c r="B25" s="334"/>
      <c r="C25" s="334"/>
      <c r="D25" s="334"/>
      <c r="E25" s="334"/>
      <c r="F25" s="334"/>
      <c r="G25" s="56"/>
      <c r="H25" s="57"/>
      <c r="I25" s="311" t="s">
        <v>167</v>
      </c>
      <c r="J25" s="311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0" t="s">
        <v>85</v>
      </c>
      <c r="G1" s="250"/>
      <c r="H1" s="250"/>
      <c r="I1" s="250"/>
    </row>
    <row r="4" spans="1:9" ht="46.5" customHeight="1">
      <c r="A4" s="251" t="s">
        <v>131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28" t="s">
        <v>249</v>
      </c>
      <c r="C7" s="128" t="s">
        <v>13</v>
      </c>
      <c r="D7" s="26" t="s">
        <v>253</v>
      </c>
      <c r="E7" s="128">
        <v>0</v>
      </c>
      <c r="F7" s="128">
        <v>0</v>
      </c>
      <c r="G7" s="128">
        <v>0</v>
      </c>
      <c r="H7" s="128">
        <v>0</v>
      </c>
      <c r="I7" s="128">
        <v>0</v>
      </c>
    </row>
    <row r="8" spans="1:9" ht="28.5">
      <c r="A8" s="130">
        <v>2</v>
      </c>
      <c r="B8" s="154" t="s">
        <v>290</v>
      </c>
      <c r="C8" s="128" t="s">
        <v>250</v>
      </c>
      <c r="D8" s="128" t="s">
        <v>251</v>
      </c>
      <c r="E8" s="32">
        <f>73856000/12179000</f>
        <v>6.0642088841448398</v>
      </c>
      <c r="F8" s="32">
        <f>80559000/12562300</f>
        <v>6.4127588100905086</v>
      </c>
      <c r="G8" s="128">
        <v>6.51</v>
      </c>
      <c r="H8" s="128">
        <v>6.83</v>
      </c>
      <c r="I8" s="128">
        <v>6.92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I25" sqref="I25:J25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38" t="s">
        <v>347</v>
      </c>
      <c r="K1" s="339"/>
      <c r="L1" s="339"/>
    </row>
    <row r="2" spans="1:12" ht="66.75" customHeight="1">
      <c r="I2" s="206"/>
      <c r="J2" s="340" t="s">
        <v>87</v>
      </c>
      <c r="K2" s="340"/>
      <c r="L2" s="340"/>
    </row>
    <row r="3" spans="1:12" ht="68.25" customHeight="1">
      <c r="A3" s="343" t="s">
        <v>130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189" t="s">
        <v>1</v>
      </c>
      <c r="D6" s="189" t="s">
        <v>206</v>
      </c>
      <c r="E6" s="189" t="s">
        <v>207</v>
      </c>
      <c r="F6" s="189" t="s">
        <v>2</v>
      </c>
      <c r="G6" s="189" t="s">
        <v>3</v>
      </c>
      <c r="H6" s="184" t="s">
        <v>144</v>
      </c>
      <c r="I6" s="184" t="s">
        <v>145</v>
      </c>
      <c r="J6" s="184" t="s">
        <v>205</v>
      </c>
      <c r="K6" s="184" t="s">
        <v>4</v>
      </c>
      <c r="L6" s="283"/>
    </row>
    <row r="7" spans="1:12" ht="60">
      <c r="A7" s="191" t="s">
        <v>89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12" ht="45">
      <c r="A8" s="191" t="s">
        <v>59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150">
      <c r="A9" s="191" t="s">
        <v>172</v>
      </c>
      <c r="B9" s="187" t="s">
        <v>57</v>
      </c>
      <c r="C9" s="48" t="s">
        <v>34</v>
      </c>
      <c r="D9" s="137" t="s">
        <v>208</v>
      </c>
      <c r="E9" s="137" t="s">
        <v>224</v>
      </c>
      <c r="F9" s="134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84" t="s">
        <v>129</v>
      </c>
    </row>
    <row r="10" spans="1:12" ht="45">
      <c r="A10" s="191" t="s">
        <v>128</v>
      </c>
      <c r="B10" s="187" t="s">
        <v>57</v>
      </c>
      <c r="C10" s="48" t="s">
        <v>34</v>
      </c>
      <c r="D10" s="137" t="s">
        <v>208</v>
      </c>
      <c r="E10" s="137" t="s">
        <v>224</v>
      </c>
      <c r="F10" s="58">
        <v>1230000020</v>
      </c>
      <c r="G10" s="58">
        <v>244</v>
      </c>
      <c r="H10" s="48">
        <v>35000000</v>
      </c>
      <c r="I10" s="48">
        <v>0</v>
      </c>
      <c r="J10" s="48">
        <v>0</v>
      </c>
      <c r="K10" s="49">
        <f>SUM(H10:J10)</f>
        <v>35000000</v>
      </c>
      <c r="L10" s="184" t="s">
        <v>225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124159000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285277000</v>
      </c>
      <c r="L11" s="47" t="str">
        <f t="shared" si="0"/>
        <v>Х</v>
      </c>
    </row>
    <row r="12" spans="1:12">
      <c r="A12" s="191" t="s">
        <v>150</v>
      </c>
      <c r="B12" s="185"/>
      <c r="C12" s="48"/>
      <c r="D12" s="48"/>
      <c r="E12" s="48"/>
      <c r="F12" s="58"/>
      <c r="G12" s="58"/>
      <c r="H12" s="48"/>
      <c r="I12" s="48"/>
      <c r="J12" s="48"/>
      <c r="K12" s="49"/>
      <c r="L12" s="184"/>
    </row>
    <row r="13" spans="1:12" s="44" customFormat="1" ht="30">
      <c r="A13" s="77" t="s">
        <v>151</v>
      </c>
      <c r="B13" s="188" t="s">
        <v>57</v>
      </c>
      <c r="C13" s="50"/>
      <c r="D13" s="50"/>
      <c r="E13" s="50"/>
      <c r="F13" s="50"/>
      <c r="G13" s="50"/>
      <c r="H13" s="48">
        <f>H9+H10</f>
        <v>124159000</v>
      </c>
      <c r="I13" s="48">
        <f>I9+I10</f>
        <v>80559000</v>
      </c>
      <c r="J13" s="48">
        <f>J9+J10</f>
        <v>80559000</v>
      </c>
      <c r="K13" s="48">
        <f>K9+K10</f>
        <v>285277000</v>
      </c>
      <c r="L13" s="184" t="s">
        <v>5</v>
      </c>
    </row>
    <row r="14" spans="1:12" s="11" customFormat="1">
      <c r="B14" s="10"/>
      <c r="L14" s="55"/>
    </row>
    <row r="15" spans="1:12" s="11" customFormat="1" ht="18.75">
      <c r="A15" s="341" t="s">
        <v>15</v>
      </c>
      <c r="B15" s="342"/>
      <c r="C15" s="342"/>
      <c r="D15" s="342"/>
      <c r="E15" s="342"/>
      <c r="F15" s="342"/>
      <c r="G15" s="207"/>
      <c r="H15" s="207"/>
      <c r="I15" s="342" t="s">
        <v>14</v>
      </c>
      <c r="J15" s="342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0" t="s">
        <v>97</v>
      </c>
      <c r="G1" s="250"/>
      <c r="H1" s="250"/>
      <c r="I1" s="250"/>
    </row>
    <row r="4" spans="1:9" ht="31.5" customHeight="1">
      <c r="A4" s="251" t="s">
        <v>135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28.5">
      <c r="A6" s="31"/>
      <c r="B6" s="4" t="str">
        <f>'ПР4.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30">
        <v>1</v>
      </c>
      <c r="B7" s="148" t="s">
        <v>252</v>
      </c>
      <c r="C7" s="128" t="s">
        <v>13</v>
      </c>
      <c r="D7" s="128" t="s">
        <v>251</v>
      </c>
      <c r="E7" s="128">
        <v>100</v>
      </c>
      <c r="F7" s="128">
        <v>100</v>
      </c>
      <c r="G7" s="128">
        <v>100</v>
      </c>
      <c r="H7" s="128">
        <v>100</v>
      </c>
      <c r="I7" s="128">
        <v>100</v>
      </c>
    </row>
    <row r="9" spans="1:9" ht="37.5" customHeight="1">
      <c r="A9" s="249" t="s">
        <v>15</v>
      </c>
      <c r="B9" s="253"/>
      <c r="C9" s="253"/>
      <c r="D9" s="253"/>
      <c r="E9" s="253"/>
      <c r="H9" s="253" t="s">
        <v>14</v>
      </c>
      <c r="I9" s="253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1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90" customFormat="1" ht="65.25" customHeight="1">
      <c r="C1" s="177"/>
      <c r="D1" s="177"/>
      <c r="E1" s="177"/>
      <c r="F1" s="177"/>
      <c r="G1" s="177"/>
      <c r="J1" s="344" t="s">
        <v>376</v>
      </c>
      <c r="K1" s="345"/>
      <c r="L1" s="345"/>
    </row>
    <row r="2" spans="1:12" ht="36" customHeight="1">
      <c r="A2" s="38" t="s">
        <v>282</v>
      </c>
      <c r="I2" s="192"/>
      <c r="J2" s="346" t="s">
        <v>99</v>
      </c>
      <c r="K2" s="346"/>
      <c r="L2" s="346"/>
    </row>
    <row r="3" spans="1:12" ht="46.5" customHeight="1">
      <c r="A3" s="288" t="s">
        <v>132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189" t="s">
        <v>1</v>
      </c>
      <c r="D6" s="189" t="s">
        <v>16</v>
      </c>
      <c r="E6" s="189"/>
      <c r="F6" s="189" t="s">
        <v>2</v>
      </c>
      <c r="G6" s="189" t="s">
        <v>3</v>
      </c>
      <c r="H6" s="184" t="s">
        <v>144</v>
      </c>
      <c r="I6" s="184" t="s">
        <v>145</v>
      </c>
      <c r="J6" s="184" t="s">
        <v>205</v>
      </c>
      <c r="K6" s="184" t="s">
        <v>4</v>
      </c>
      <c r="L6" s="283"/>
    </row>
    <row r="7" spans="1:12" ht="30">
      <c r="A7" s="191" t="s">
        <v>98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12" ht="45">
      <c r="A8" s="191" t="s">
        <v>90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29.25" customHeight="1">
      <c r="A9" s="347" t="s">
        <v>111</v>
      </c>
      <c r="B9" s="187" t="s">
        <v>57</v>
      </c>
      <c r="C9" s="58" t="s">
        <v>34</v>
      </c>
      <c r="D9" s="137" t="s">
        <v>217</v>
      </c>
      <c r="E9" s="137" t="s">
        <v>218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3" t="s">
        <v>141</v>
      </c>
    </row>
    <row r="10" spans="1:12" ht="30.75" customHeight="1">
      <c r="A10" s="347"/>
      <c r="B10" s="187" t="s">
        <v>57</v>
      </c>
      <c r="C10" s="58" t="s">
        <v>34</v>
      </c>
      <c r="D10" s="137" t="s">
        <v>217</v>
      </c>
      <c r="E10" s="137" t="s">
        <v>218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3"/>
    </row>
    <row r="11" spans="1:12" ht="28.5" customHeight="1">
      <c r="A11" s="347" t="s">
        <v>60</v>
      </c>
      <c r="B11" s="187" t="s">
        <v>57</v>
      </c>
      <c r="C11" s="48" t="s">
        <v>34</v>
      </c>
      <c r="D11" s="137" t="s">
        <v>217</v>
      </c>
      <c r="E11" s="137" t="s">
        <v>218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3" t="s">
        <v>148</v>
      </c>
    </row>
    <row r="12" spans="1:12" ht="30.75" customHeight="1">
      <c r="A12" s="347"/>
      <c r="B12" s="187" t="s">
        <v>57</v>
      </c>
      <c r="C12" s="48" t="s">
        <v>34</v>
      </c>
      <c r="D12" s="137" t="s">
        <v>217</v>
      </c>
      <c r="E12" s="137" t="s">
        <v>218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3"/>
    </row>
    <row r="13" spans="1:12" ht="30">
      <c r="A13" s="191" t="s">
        <v>61</v>
      </c>
      <c r="B13" s="187" t="s">
        <v>57</v>
      </c>
      <c r="C13" s="48" t="s">
        <v>34</v>
      </c>
      <c r="D13" s="137" t="s">
        <v>217</v>
      </c>
      <c r="E13" s="137" t="s">
        <v>218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84" t="s">
        <v>102</v>
      </c>
    </row>
    <row r="14" spans="1:12" ht="75">
      <c r="A14" s="191" t="s">
        <v>115</v>
      </c>
      <c r="B14" s="187" t="s">
        <v>57</v>
      </c>
      <c r="C14" s="48" t="s">
        <v>34</v>
      </c>
      <c r="D14" s="137" t="s">
        <v>217</v>
      </c>
      <c r="E14" s="137" t="s">
        <v>218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84"/>
    </row>
    <row r="15" spans="1:12" ht="30">
      <c r="A15" s="191" t="s">
        <v>133</v>
      </c>
      <c r="B15" s="187" t="s">
        <v>57</v>
      </c>
      <c r="C15" s="48" t="s">
        <v>34</v>
      </c>
      <c r="D15" s="137" t="s">
        <v>217</v>
      </c>
      <c r="E15" s="137" t="s">
        <v>218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84" t="s">
        <v>134</v>
      </c>
    </row>
    <row r="16" spans="1:12" ht="45">
      <c r="A16" s="224" t="s">
        <v>371</v>
      </c>
      <c r="B16" s="218" t="s">
        <v>57</v>
      </c>
      <c r="C16" s="48" t="s">
        <v>34</v>
      </c>
      <c r="D16" s="137" t="s">
        <v>217</v>
      </c>
      <c r="E16" s="137" t="s">
        <v>218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" si="1">SUM(H16:J16)</f>
        <v>1945800</v>
      </c>
      <c r="L16" s="220" t="s">
        <v>134</v>
      </c>
    </row>
    <row r="17" spans="1:12">
      <c r="A17" s="75" t="s">
        <v>149</v>
      </c>
      <c r="B17" s="76"/>
      <c r="C17" s="48"/>
      <c r="D17" s="48"/>
      <c r="E17" s="48"/>
      <c r="F17" s="59"/>
      <c r="G17" s="60"/>
      <c r="H17" s="47">
        <f>H19</f>
        <v>96583615</v>
      </c>
      <c r="I17" s="47">
        <f t="shared" ref="I17:L17" si="2">I19</f>
        <v>86137815</v>
      </c>
      <c r="J17" s="47">
        <f t="shared" si="2"/>
        <v>86137815</v>
      </c>
      <c r="K17" s="47">
        <f t="shared" si="2"/>
        <v>268859245</v>
      </c>
      <c r="L17" s="47" t="str">
        <f t="shared" si="2"/>
        <v>Х</v>
      </c>
    </row>
    <row r="18" spans="1:12">
      <c r="A18" s="191" t="s">
        <v>150</v>
      </c>
      <c r="B18" s="185"/>
      <c r="C18" s="48"/>
      <c r="D18" s="48"/>
      <c r="E18" s="48"/>
      <c r="F18" s="59"/>
      <c r="G18" s="60"/>
      <c r="H18" s="48"/>
      <c r="I18" s="48"/>
      <c r="J18" s="48"/>
      <c r="K18" s="49"/>
      <c r="L18" s="184"/>
    </row>
    <row r="19" spans="1:12" ht="30">
      <c r="A19" s="77" t="s">
        <v>151</v>
      </c>
      <c r="B19" s="188" t="s">
        <v>57</v>
      </c>
      <c r="C19" s="46"/>
      <c r="D19" s="46"/>
      <c r="E19" s="46"/>
      <c r="F19" s="46"/>
      <c r="G19" s="46"/>
      <c r="H19" s="48">
        <f>H9 +H10+H11+H12+H13+H14+H15+H16</f>
        <v>96583615</v>
      </c>
      <c r="I19" s="48">
        <f t="shared" ref="I19:K19" si="3">I9 +I10+I11+I12+I13+I14+I15+I16</f>
        <v>86137815</v>
      </c>
      <c r="J19" s="48">
        <f t="shared" si="3"/>
        <v>86137815</v>
      </c>
      <c r="K19" s="48">
        <f t="shared" si="3"/>
        <v>268859245</v>
      </c>
      <c r="L19" s="184" t="s">
        <v>5</v>
      </c>
    </row>
    <row r="20" spans="1:12" s="38" customFormat="1" ht="12" customHeight="1">
      <c r="B20" s="37"/>
      <c r="C20" s="51"/>
      <c r="D20" s="51"/>
      <c r="E20" s="51"/>
      <c r="F20" s="51"/>
      <c r="G20" s="51"/>
      <c r="H20" s="53"/>
      <c r="I20" s="53"/>
      <c r="L20" s="52"/>
    </row>
    <row r="21" spans="1:12" s="38" customFormat="1" ht="38.25" customHeight="1">
      <c r="A21" s="334" t="s">
        <v>15</v>
      </c>
      <c r="B21" s="335"/>
      <c r="C21" s="335"/>
      <c r="D21" s="335"/>
      <c r="E21" s="335"/>
      <c r="F21" s="335"/>
      <c r="G21" s="56"/>
      <c r="H21" s="57"/>
      <c r="I21" s="335" t="s">
        <v>14</v>
      </c>
      <c r="J21" s="335"/>
      <c r="L21" s="52"/>
    </row>
  </sheetData>
  <mergeCells count="14">
    <mergeCell ref="J1:L1"/>
    <mergeCell ref="A21:F21"/>
    <mergeCell ref="I21:J21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3" t="s">
        <v>302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</row>
    <row r="2" spans="1:12" ht="15" customHeight="1">
      <c r="A2" s="310" t="s">
        <v>168</v>
      </c>
      <c r="B2" s="310" t="s">
        <v>169</v>
      </c>
      <c r="C2" s="358" t="s">
        <v>0</v>
      </c>
      <c r="D2" s="358"/>
      <c r="E2" s="358"/>
      <c r="F2" s="358"/>
      <c r="G2" s="358"/>
      <c r="H2" s="357" t="s">
        <v>298</v>
      </c>
      <c r="I2" s="357"/>
      <c r="J2" s="357"/>
      <c r="K2" s="357"/>
      <c r="L2" s="357"/>
    </row>
    <row r="3" spans="1:12" ht="15" customHeight="1">
      <c r="A3" s="310"/>
      <c r="B3" s="310"/>
      <c r="C3" s="358"/>
      <c r="D3" s="358"/>
      <c r="E3" s="358"/>
      <c r="F3" s="358"/>
      <c r="G3" s="358"/>
      <c r="H3" s="357"/>
      <c r="I3" s="357"/>
      <c r="J3" s="357"/>
      <c r="K3" s="357"/>
      <c r="L3" s="357"/>
    </row>
    <row r="4" spans="1:12" ht="15" customHeight="1">
      <c r="A4" s="310"/>
      <c r="B4" s="310"/>
      <c r="C4" s="358"/>
      <c r="D4" s="358"/>
      <c r="E4" s="358"/>
      <c r="F4" s="358"/>
      <c r="G4" s="358"/>
      <c r="H4" s="357" t="s">
        <v>293</v>
      </c>
      <c r="I4" s="357" t="s">
        <v>294</v>
      </c>
      <c r="J4" s="357" t="s">
        <v>295</v>
      </c>
      <c r="K4" s="357" t="s">
        <v>296</v>
      </c>
      <c r="L4" s="357" t="s">
        <v>297</v>
      </c>
    </row>
    <row r="5" spans="1:12">
      <c r="A5" s="310"/>
      <c r="B5" s="310"/>
      <c r="C5" s="164" t="s">
        <v>1</v>
      </c>
      <c r="D5" s="164" t="s">
        <v>206</v>
      </c>
      <c r="E5" s="164" t="s">
        <v>207</v>
      </c>
      <c r="F5" s="164" t="s">
        <v>2</v>
      </c>
      <c r="G5" s="164" t="s">
        <v>3</v>
      </c>
      <c r="H5" s="357"/>
      <c r="I5" s="357"/>
      <c r="J5" s="357"/>
      <c r="K5" s="357"/>
      <c r="L5" s="357"/>
    </row>
    <row r="6" spans="1:12" s="24" customFormat="1" ht="42.75">
      <c r="A6" s="74" t="s">
        <v>53</v>
      </c>
      <c r="B6" s="166" t="s">
        <v>170</v>
      </c>
      <c r="C6" s="95" t="s">
        <v>5</v>
      </c>
      <c r="D6" s="95" t="str">
        <f>C6</f>
        <v>Х</v>
      </c>
      <c r="E6" s="95" t="str">
        <f>D6</f>
        <v>Х</v>
      </c>
      <c r="F6" s="138">
        <v>1200000000</v>
      </c>
      <c r="G6" s="95" t="s">
        <v>136</v>
      </c>
      <c r="H6" s="40"/>
      <c r="I6" s="40"/>
      <c r="J6" s="40"/>
      <c r="K6" s="40"/>
      <c r="L6" s="40">
        <f>L7+L23+L33+L40</f>
        <v>501708771.94</v>
      </c>
    </row>
    <row r="7" spans="1:12" ht="28.5">
      <c r="A7" s="108" t="s">
        <v>6</v>
      </c>
      <c r="B7" s="166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10.ПП1.Дороги.2.Мер.'!H23</f>
        <v>279299064.94</v>
      </c>
    </row>
    <row r="8" spans="1:12" ht="74.25" customHeight="1">
      <c r="A8" s="310" t="s">
        <v>26</v>
      </c>
      <c r="B8" s="16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12100S393A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1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1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12100S393A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10" t="s">
        <v>27</v>
      </c>
      <c r="B11" s="165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2779090.8</v>
      </c>
    </row>
    <row r="12" spans="1:12">
      <c r="A12" s="31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1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2779090.8</v>
      </c>
    </row>
    <row r="14" spans="1:12" ht="45">
      <c r="A14" s="310" t="s">
        <v>28</v>
      </c>
      <c r="B14" s="165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48" t="s">
        <v>299</v>
      </c>
      <c r="I14" s="349"/>
      <c r="J14" s="349"/>
      <c r="K14" s="350"/>
      <c r="L14" s="42">
        <f>L16</f>
        <v>33904708.939999998</v>
      </c>
    </row>
    <row r="15" spans="1:12">
      <c r="A15" s="310"/>
      <c r="B15" s="97" t="s">
        <v>171</v>
      </c>
      <c r="C15" s="98"/>
      <c r="D15" s="100"/>
      <c r="E15" s="100"/>
      <c r="F15" s="100"/>
      <c r="G15" s="100"/>
      <c r="H15" s="351"/>
      <c r="I15" s="352"/>
      <c r="J15" s="352"/>
      <c r="K15" s="353"/>
      <c r="L15" s="99"/>
    </row>
    <row r="16" spans="1:12">
      <c r="A16" s="31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4"/>
      <c r="I16" s="355"/>
      <c r="J16" s="355"/>
      <c r="K16" s="356"/>
      <c r="L16" s="99">
        <f>'ПР3. 10.ПП1.Дороги.2.Мер.'!H15</f>
        <v>33904708.939999998</v>
      </c>
    </row>
    <row r="17" spans="1:12" ht="30">
      <c r="A17" s="310" t="s">
        <v>96</v>
      </c>
      <c r="B17" s="165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48" t="s">
        <v>299</v>
      </c>
      <c r="I17" s="349"/>
      <c r="J17" s="349"/>
      <c r="K17" s="350"/>
      <c r="L17" s="42">
        <f>L19</f>
        <v>373289</v>
      </c>
    </row>
    <row r="18" spans="1:12">
      <c r="A18" s="310"/>
      <c r="B18" s="97" t="s">
        <v>171</v>
      </c>
      <c r="C18" s="98"/>
      <c r="D18" s="100"/>
      <c r="E18" s="100"/>
      <c r="F18" s="100"/>
      <c r="G18" s="100"/>
      <c r="H18" s="351"/>
      <c r="I18" s="352"/>
      <c r="J18" s="352"/>
      <c r="K18" s="353"/>
      <c r="L18" s="99"/>
    </row>
    <row r="19" spans="1:12">
      <c r="A19" s="31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4"/>
      <c r="I19" s="355"/>
      <c r="J19" s="355"/>
      <c r="K19" s="356"/>
      <c r="L19" s="99">
        <f>'ПР3. 10.ПП1.Дороги.2.Мер.'!H19</f>
        <v>373289</v>
      </c>
    </row>
    <row r="20" spans="1:12" ht="60">
      <c r="A20" s="310" t="s">
        <v>113</v>
      </c>
      <c r="B20" s="16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48" t="s">
        <v>299</v>
      </c>
      <c r="I20" s="349"/>
      <c r="J20" s="349"/>
      <c r="K20" s="350"/>
      <c r="L20" s="42">
        <f>L22</f>
        <v>30000000</v>
      </c>
    </row>
    <row r="21" spans="1:12">
      <c r="A21" s="310"/>
      <c r="B21" s="97" t="s">
        <v>171</v>
      </c>
      <c r="C21" s="98"/>
      <c r="D21" s="100"/>
      <c r="E21" s="100"/>
      <c r="F21" s="100"/>
      <c r="G21" s="100"/>
      <c r="H21" s="351"/>
      <c r="I21" s="352"/>
      <c r="J21" s="352"/>
      <c r="K21" s="353"/>
      <c r="L21" s="99"/>
    </row>
    <row r="22" spans="1:12">
      <c r="A22" s="31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4"/>
      <c r="I22" s="355"/>
      <c r="J22" s="355"/>
      <c r="K22" s="356"/>
      <c r="L22" s="99">
        <f>'ПР3. 10.ПП1.Дороги.2.Мер.'!H18</f>
        <v>30000000</v>
      </c>
    </row>
    <row r="23" spans="1:12" ht="28.5">
      <c r="A23" s="76" t="s">
        <v>7</v>
      </c>
      <c r="B23" s="166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1667092</v>
      </c>
    </row>
    <row r="24" spans="1:12" ht="45">
      <c r="A24" s="310" t="s">
        <v>29</v>
      </c>
      <c r="B24" s="165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1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1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10" t="s">
        <v>30</v>
      </c>
      <c r="B27" s="165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1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1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10" t="s">
        <v>31</v>
      </c>
      <c r="B30" s="165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1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1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6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124159000</v>
      </c>
    </row>
    <row r="34" spans="1:12" ht="75">
      <c r="A34" s="310" t="s">
        <v>32</v>
      </c>
      <c r="B34" s="16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1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1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10" t="s">
        <v>137</v>
      </c>
      <c r="B37" s="165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35000000</v>
      </c>
    </row>
    <row r="38" spans="1:12" s="101" customFormat="1" ht="12.75" customHeight="1">
      <c r="A38" s="31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1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35000000</v>
      </c>
    </row>
    <row r="40" spans="1:12" ht="44.25" customHeight="1">
      <c r="A40" s="108" t="s">
        <v>67</v>
      </c>
      <c r="B40" s="166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'ПР4. 19.ПП4.Благ.2.Мер.'!H17</f>
        <v>96583615</v>
      </c>
    </row>
    <row r="41" spans="1:12" ht="15" customHeight="1">
      <c r="A41" s="310" t="s">
        <v>68</v>
      </c>
      <c r="B41" s="165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1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10"/>
      <c r="B43" s="97" t="s">
        <v>57</v>
      </c>
      <c r="C43" s="98" t="str">
        <f>'ПР4. 19.ПП4.Благ.2.Мер.'!C9</f>
        <v>009</v>
      </c>
      <c r="D43" s="98" t="str">
        <f>'ПР4. 19.ПП4.Благ.2.Мер.'!D9</f>
        <v>05</v>
      </c>
      <c r="E43" s="98" t="str">
        <f>'ПР4. 19.ПП4.Благ.2.Мер.'!E9</f>
        <v>03</v>
      </c>
      <c r="F43" s="98">
        <f>'ПР4. 19.ПП4.Благ.2.Мер.'!F9</f>
        <v>1240000010</v>
      </c>
      <c r="G43" s="98">
        <f>'ПР4.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'ПР4. 19.ПП4.Благ.2.Мер.'!H9</f>
        <v>17729519</v>
      </c>
    </row>
    <row r="44" spans="1:12" s="101" customFormat="1" ht="12.75" customHeight="1">
      <c r="A44" s="310"/>
      <c r="B44" s="97" t="s">
        <v>57</v>
      </c>
      <c r="C44" s="98" t="str">
        <f>'ПР4. 19.ПП4.Благ.2.Мер.'!C10</f>
        <v>009</v>
      </c>
      <c r="D44" s="98" t="str">
        <f>'ПР4. 19.ПП4.Благ.2.Мер.'!D10</f>
        <v>05</v>
      </c>
      <c r="E44" s="98" t="str">
        <f>'ПР4. 19.ПП4.Благ.2.Мер.'!E10</f>
        <v>03</v>
      </c>
      <c r="F44" s="98">
        <f>'ПР4. 19.ПП4.Благ.2.Мер.'!F10</f>
        <v>1240000010</v>
      </c>
      <c r="G44" s="98" t="str">
        <f>'ПР4.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'ПР4. 19.ПП4.Благ.2.Мер.'!H10</f>
        <v>28644866</v>
      </c>
    </row>
    <row r="45" spans="1:12">
      <c r="A45" s="310" t="s">
        <v>69</v>
      </c>
      <c r="B45" s="165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1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10"/>
      <c r="B47" s="97" t="s">
        <v>57</v>
      </c>
      <c r="C47" s="99" t="str">
        <f>'ПР4. 19.ПП4.Благ.2.Мер.'!C11</f>
        <v>009</v>
      </c>
      <c r="D47" s="99" t="str">
        <f>'ПР4. 19.ПП4.Благ.2.Мер.'!D11</f>
        <v>05</v>
      </c>
      <c r="E47" s="99" t="str">
        <f>'ПР4. 19.ПП4.Благ.2.Мер.'!E11</f>
        <v>03</v>
      </c>
      <c r="F47" s="98">
        <f>'ПР4. 19.ПП4.Благ.2.Мер.'!F11</f>
        <v>1240000020</v>
      </c>
      <c r="G47" s="99" t="str">
        <f>'ПР4.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'ПР4. 19.ПП4.Благ.2.Мер.'!H11</f>
        <v>358179</v>
      </c>
    </row>
    <row r="48" spans="1:12" s="101" customFormat="1" ht="12.75" customHeight="1">
      <c r="A48" s="310"/>
      <c r="B48" s="97" t="s">
        <v>57</v>
      </c>
      <c r="C48" s="99" t="str">
        <f>'ПР4. 19.ПП4.Благ.2.Мер.'!C12</f>
        <v>009</v>
      </c>
      <c r="D48" s="99" t="str">
        <f>'ПР4. 19.ПП4.Благ.2.Мер.'!D12</f>
        <v>05</v>
      </c>
      <c r="E48" s="99" t="str">
        <f>'ПР4. 19.ПП4.Благ.2.Мер.'!E12</f>
        <v>03</v>
      </c>
      <c r="F48" s="98">
        <f>'ПР4. 19.ПП4.Благ.2.Мер.'!F12</f>
        <v>1240000020</v>
      </c>
      <c r="G48" s="99" t="str">
        <f>'ПР4.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'ПР4. 19.ПП4.Благ.2.Мер.'!H12</f>
        <v>18589876</v>
      </c>
    </row>
    <row r="49" spans="1:13">
      <c r="A49" s="310" t="s">
        <v>112</v>
      </c>
      <c r="B49" s="165" t="str">
        <f>'ПР4.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1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10"/>
      <c r="B51" s="97" t="s">
        <v>57</v>
      </c>
      <c r="C51" s="99" t="str">
        <f>'ПР4. 19.ПП4.Благ.2.Мер.'!C13</f>
        <v>009</v>
      </c>
      <c r="D51" s="99" t="str">
        <f>'ПР4. 19.ПП4.Благ.2.Мер.'!D13</f>
        <v>05</v>
      </c>
      <c r="E51" s="99" t="str">
        <f>'ПР4. 19.ПП4.Благ.2.Мер.'!E13</f>
        <v>03</v>
      </c>
      <c r="F51" s="69">
        <f>'ПР4. 19.ПП4.Благ.2.Мер.'!F13</f>
        <v>1240000030</v>
      </c>
      <c r="G51" s="99" t="str">
        <f>'ПР4.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'ПР4. 19.ПП4.Благ.2.Мер.'!H13</f>
        <v>425995</v>
      </c>
    </row>
    <row r="52" spans="1:13" ht="60">
      <c r="A52" s="310" t="s">
        <v>114</v>
      </c>
      <c r="B52" s="165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1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10"/>
      <c r="B54" s="97" t="s">
        <v>57</v>
      </c>
      <c r="C54" s="99" t="str">
        <f>'ПР4. 19.ПП4.Благ.2.Мер.'!C14</f>
        <v>009</v>
      </c>
      <c r="D54" s="99" t="str">
        <f>'ПР4. 19.ПП4.Благ.2.Мер.'!D14</f>
        <v>05</v>
      </c>
      <c r="E54" s="99" t="str">
        <f>'ПР4. 19.ПП4.Благ.2.Мер.'!E14</f>
        <v>03</v>
      </c>
      <c r="F54" s="98">
        <f>'ПР4. 19.ПП4.Благ.2.Мер.'!F14</f>
        <v>1240000060</v>
      </c>
      <c r="G54" s="98">
        <f>'ПР4.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'ПР4. 19.ПП4.Благ.2.Мер.'!H14</f>
        <v>100000</v>
      </c>
    </row>
    <row r="55" spans="1:13">
      <c r="A55" s="310" t="s">
        <v>116</v>
      </c>
      <c r="B55" s="165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1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10"/>
      <c r="B57" s="97" t="s">
        <v>57</v>
      </c>
      <c r="C57" s="99" t="str">
        <f>'ПР4. 19.ПП4.Благ.2.Мер.'!C15</f>
        <v>009</v>
      </c>
      <c r="D57" s="99" t="str">
        <f>'ПР4. 19.ПП4.Благ.2.Мер.'!D15</f>
        <v>05</v>
      </c>
      <c r="E57" s="99" t="str">
        <f>'ПР4. 19.ПП4.Благ.2.Мер.'!E15</f>
        <v>03</v>
      </c>
      <c r="F57" s="69">
        <f>'ПР4. 19.ПП4.Благ.2.Мер.'!F15</f>
        <v>1240000070</v>
      </c>
      <c r="G57" s="98">
        <f>'ПР4.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7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0" t="s">
        <v>174</v>
      </c>
      <c r="P1" s="250"/>
      <c r="Q1" s="250"/>
      <c r="R1" s="250"/>
    </row>
    <row r="4" spans="1:18" ht="37.5" customHeight="1">
      <c r="A4" s="251" t="s">
        <v>189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2" t="s">
        <v>175</v>
      </c>
      <c r="R5" s="252"/>
    </row>
    <row r="6" spans="1:18" ht="51" customHeight="1">
      <c r="A6" s="248" t="s">
        <v>9</v>
      </c>
      <c r="B6" s="248" t="s">
        <v>36</v>
      </c>
      <c r="C6" s="248" t="s">
        <v>176</v>
      </c>
      <c r="D6" s="248" t="s">
        <v>177</v>
      </c>
      <c r="E6" s="248" t="s">
        <v>188</v>
      </c>
      <c r="F6" s="248" t="s">
        <v>178</v>
      </c>
      <c r="G6" s="248"/>
      <c r="H6" s="248" t="s">
        <v>190</v>
      </c>
      <c r="I6" s="248"/>
      <c r="J6" s="248"/>
      <c r="K6" s="248"/>
      <c r="L6" s="248"/>
      <c r="M6" s="248"/>
      <c r="N6" s="248"/>
      <c r="O6" s="248" t="s">
        <v>194</v>
      </c>
      <c r="P6" s="248"/>
      <c r="Q6" s="248"/>
      <c r="R6" s="248"/>
    </row>
    <row r="7" spans="1:18" ht="77.25" customHeight="1">
      <c r="A7" s="248"/>
      <c r="B7" s="248"/>
      <c r="C7" s="248"/>
      <c r="D7" s="248"/>
      <c r="E7" s="248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49" t="s">
        <v>187</v>
      </c>
      <c r="C27" s="249"/>
      <c r="D27" s="249"/>
      <c r="E27" s="249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9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0" t="s">
        <v>139</v>
      </c>
      <c r="H1" s="250"/>
      <c r="I1" s="250"/>
      <c r="J1" s="250"/>
    </row>
    <row r="4" spans="1:10">
      <c r="A4" s="251" t="s">
        <v>20</v>
      </c>
      <c r="B4" s="251"/>
      <c r="C4" s="251"/>
      <c r="D4" s="251"/>
      <c r="E4" s="251"/>
      <c r="F4" s="251"/>
      <c r="G4" s="251"/>
      <c r="H4" s="251"/>
      <c r="I4" s="251"/>
      <c r="J4" s="251"/>
    </row>
    <row r="5" spans="1:10" ht="28.5">
      <c r="A5" s="17" t="s">
        <v>9</v>
      </c>
      <c r="B5" s="17" t="s">
        <v>18</v>
      </c>
      <c r="C5" s="17" t="s">
        <v>11</v>
      </c>
      <c r="D5" s="128" t="s">
        <v>19</v>
      </c>
      <c r="E5" s="17" t="s">
        <v>12</v>
      </c>
      <c r="F5" s="128" t="s">
        <v>142</v>
      </c>
      <c r="G5" s="128" t="s">
        <v>143</v>
      </c>
      <c r="H5" s="128" t="s">
        <v>144</v>
      </c>
      <c r="I5" s="128" t="s">
        <v>145</v>
      </c>
      <c r="J5" s="128" t="s">
        <v>205</v>
      </c>
    </row>
    <row r="6" spans="1:10" ht="30.75" customHeight="1">
      <c r="A6" s="18" t="s">
        <v>22</v>
      </c>
      <c r="B6" s="258" t="s">
        <v>93</v>
      </c>
      <c r="C6" s="259"/>
      <c r="D6" s="259"/>
      <c r="E6" s="259"/>
      <c r="F6" s="259"/>
      <c r="G6" s="259"/>
      <c r="H6" s="259"/>
      <c r="I6" s="259"/>
      <c r="J6" s="260"/>
    </row>
    <row r="7" spans="1:10" ht="66" customHeight="1">
      <c r="A7" s="254"/>
      <c r="B7" s="256" t="s">
        <v>105</v>
      </c>
      <c r="C7" s="33" t="s">
        <v>13</v>
      </c>
      <c r="D7" s="161" t="s">
        <v>5</v>
      </c>
      <c r="E7" s="254" t="s">
        <v>292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5"/>
      <c r="B8" s="257"/>
      <c r="C8" s="33" t="s">
        <v>71</v>
      </c>
      <c r="D8" s="161" t="s">
        <v>5</v>
      </c>
      <c r="E8" s="255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60"/>
      <c r="B9" s="168" t="s">
        <v>291</v>
      </c>
      <c r="C9" s="161" t="s">
        <v>13</v>
      </c>
      <c r="D9" s="162" t="s">
        <v>5</v>
      </c>
      <c r="E9" s="5" t="s">
        <v>251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58" t="s">
        <v>107</v>
      </c>
      <c r="C10" s="259"/>
      <c r="D10" s="259"/>
      <c r="E10" s="259"/>
      <c r="F10" s="259"/>
      <c r="G10" s="259"/>
      <c r="H10" s="259"/>
      <c r="I10" s="259"/>
      <c r="J10" s="260"/>
    </row>
    <row r="11" spans="1:10">
      <c r="A11" s="28" t="s">
        <v>23</v>
      </c>
      <c r="B11" s="261" t="s">
        <v>79</v>
      </c>
      <c r="C11" s="262"/>
      <c r="D11" s="262"/>
      <c r="E11" s="262"/>
      <c r="F11" s="262"/>
      <c r="G11" s="262"/>
      <c r="H11" s="262"/>
      <c r="I11" s="262"/>
      <c r="J11" s="263"/>
    </row>
    <row r="12" spans="1:10" ht="45">
      <c r="A12" s="130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30" t="str">
        <f>'09.ПП1.Дороги.1.Пок.'!C7</f>
        <v>%</v>
      </c>
      <c r="D12" s="128">
        <v>0.2</v>
      </c>
      <c r="E12" s="128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8">
        <f>'09.ПП1.Дороги.1.Пок.'!G7</f>
        <v>2.09</v>
      </c>
      <c r="I12" s="128">
        <f>'09.ПП1.Дороги.1.Пок.'!H7</f>
        <v>2.1</v>
      </c>
      <c r="J12" s="128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8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58" t="s">
        <v>108</v>
      </c>
      <c r="C14" s="259"/>
      <c r="D14" s="259"/>
      <c r="E14" s="259"/>
      <c r="F14" s="259"/>
      <c r="G14" s="259"/>
      <c r="H14" s="259"/>
      <c r="I14" s="259"/>
      <c r="J14" s="260"/>
    </row>
    <row r="15" spans="1:10" s="157" customFormat="1">
      <c r="A15" s="156" t="s">
        <v>25</v>
      </c>
      <c r="B15" s="261" t="s">
        <v>83</v>
      </c>
      <c r="C15" s="262"/>
      <c r="D15" s="262"/>
      <c r="E15" s="262"/>
      <c r="F15" s="262"/>
      <c r="G15" s="262"/>
      <c r="H15" s="262"/>
      <c r="I15" s="262"/>
      <c r="J15" s="263"/>
    </row>
    <row r="16" spans="1:10" ht="90">
      <c r="A16" s="130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30" t="str">
        <f>'12.ПП2.БДД.1.Пок.'!C7</f>
        <v>%</v>
      </c>
      <c r="D16" s="128">
        <v>0.15</v>
      </c>
      <c r="E16" s="128" t="str">
        <f>'12.ПП2.БДД.1.Пок.'!D7</f>
        <v>Ведомственная статистика</v>
      </c>
      <c r="F16" s="128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8">
        <f>'12.ПП2.БДД.1.Пок.'!H7</f>
        <v>80</v>
      </c>
      <c r="J16" s="128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8">
        <v>0.15</v>
      </c>
      <c r="E17" s="17" t="str">
        <f>'12.ПП2.БДД.1.Пок.'!D8</f>
        <v>Данные ОГИБДД МУ МВД России по ЗАТО г. Железногорск</v>
      </c>
      <c r="F17" s="128">
        <f>'12.ПП2.БДД.1.Пок.'!E8</f>
        <v>70</v>
      </c>
      <c r="G17" s="128">
        <f>'12.ПП2.БДД.1.Пок.'!F8</f>
        <v>80</v>
      </c>
      <c r="H17" s="128">
        <f>'12.ПП2.БДД.1.Пок.'!G8</f>
        <v>80</v>
      </c>
      <c r="I17" s="128">
        <f>'12.ПП2.БДД.1.Пок.'!H8</f>
        <v>80</v>
      </c>
      <c r="J17" s="128">
        <f>'12.ПП2.БДД.1.Пок.'!I8</f>
        <v>80</v>
      </c>
    </row>
    <row r="18" spans="1:10">
      <c r="A18" s="28" t="s">
        <v>58</v>
      </c>
      <c r="B18" s="261" t="s">
        <v>109</v>
      </c>
      <c r="C18" s="262"/>
      <c r="D18" s="262"/>
      <c r="E18" s="262"/>
      <c r="F18" s="262"/>
      <c r="G18" s="262"/>
      <c r="H18" s="262"/>
      <c r="I18" s="262"/>
      <c r="J18" s="263"/>
    </row>
    <row r="19" spans="1:10">
      <c r="A19" s="28" t="s">
        <v>33</v>
      </c>
      <c r="B19" s="261" t="s">
        <v>84</v>
      </c>
      <c r="C19" s="262"/>
      <c r="D19" s="262"/>
      <c r="E19" s="262"/>
      <c r="F19" s="262"/>
      <c r="G19" s="262"/>
      <c r="H19" s="262"/>
      <c r="I19" s="262"/>
      <c r="J19" s="263"/>
    </row>
    <row r="20" spans="1:10" ht="85.5">
      <c r="A20" s="130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8" t="str">
        <f>'15.ПП3.Трансп.1.Пок.'!C7</f>
        <v>%</v>
      </c>
      <c r="D20" s="128">
        <v>0.15</v>
      </c>
      <c r="E20" s="147" t="s">
        <v>282</v>
      </c>
      <c r="F20" s="128">
        <f>'15.ПП3.Трансп.1.Пок.'!E7</f>
        <v>0</v>
      </c>
      <c r="G20" s="128">
        <f>'15.ПП3.Трансп.1.Пок.'!F7</f>
        <v>0</v>
      </c>
      <c r="H20" s="128">
        <f>'15.ПП3.Трансп.1.Пок.'!G7</f>
        <v>0</v>
      </c>
      <c r="I20" s="128">
        <f>'15.ПП3.Трансп.1.Пок.'!H7</f>
        <v>0</v>
      </c>
      <c r="J20" s="128">
        <f>'15.ПП3.Трансп.1.Пок.'!I7</f>
        <v>0</v>
      </c>
    </row>
    <row r="21" spans="1:10" ht="28.5">
      <c r="A21" s="130"/>
      <c r="B21" s="20" t="str">
        <f>'15.ПП3.Трансп.1.Пок.'!B8</f>
        <v>Объем субсидий на 1 перевезенного пассажира</v>
      </c>
      <c r="C21" s="128" t="str">
        <f>'15.ПП3.Трансп.1.Пок.'!C8</f>
        <v>руб/пасс</v>
      </c>
      <c r="D21" s="128">
        <v>0.1</v>
      </c>
      <c r="E21" s="147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8">
        <f>'15.ПП3.Трансп.1.Пок.'!G8</f>
        <v>6.51</v>
      </c>
      <c r="I21" s="128">
        <f>'15.ПП3.Трансп.1.Пок.'!H8</f>
        <v>6.83</v>
      </c>
      <c r="J21" s="128">
        <f>'15.ПП3.Трансп.1.Пок.'!I8</f>
        <v>6.92</v>
      </c>
    </row>
    <row r="22" spans="1:10">
      <c r="A22" s="28" t="s">
        <v>70</v>
      </c>
      <c r="B22" s="261" t="s">
        <v>110</v>
      </c>
      <c r="C22" s="262"/>
      <c r="D22" s="262"/>
      <c r="E22" s="262"/>
      <c r="F22" s="262"/>
      <c r="G22" s="262"/>
      <c r="H22" s="262"/>
      <c r="I22" s="262"/>
      <c r="J22" s="263"/>
    </row>
    <row r="23" spans="1:10">
      <c r="A23" s="28" t="s">
        <v>103</v>
      </c>
      <c r="B23" s="261" t="s">
        <v>101</v>
      </c>
      <c r="C23" s="262"/>
      <c r="D23" s="262"/>
      <c r="E23" s="262"/>
      <c r="F23" s="262"/>
      <c r="G23" s="262"/>
      <c r="H23" s="262"/>
      <c r="I23" s="262"/>
      <c r="J23" s="263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32" t="str">
        <f>'18.ПП4.Благ.1.Пок.'!C7</f>
        <v>%</v>
      </c>
      <c r="D24" s="128">
        <v>0.15</v>
      </c>
      <c r="E24" s="132" t="str">
        <f>'18.ПП4.Благ.1.Пок.'!D7</f>
        <v>Ведомственная статистика</v>
      </c>
      <c r="F24" s="128">
        <f>'18.ПП4.Благ.1.Пок.'!E7</f>
        <v>100</v>
      </c>
      <c r="G24" s="128">
        <f>'18.ПП4.Благ.1.Пок.'!F7</f>
        <v>100</v>
      </c>
      <c r="H24" s="128">
        <f>'18.ПП4.Благ.1.Пок.'!G7</f>
        <v>100</v>
      </c>
      <c r="I24" s="128">
        <f>'18.ПП4.Благ.1.Пок.'!H7</f>
        <v>100</v>
      </c>
      <c r="J24" s="128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49" t="s">
        <v>15</v>
      </c>
      <c r="C27" s="249"/>
      <c r="D27" s="150"/>
      <c r="E27" s="15"/>
      <c r="F27" s="15"/>
      <c r="I27" s="253" t="s">
        <v>14</v>
      </c>
      <c r="J27" s="253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4" t="s">
        <v>138</v>
      </c>
      <c r="H1" s="264"/>
      <c r="I1" s="264"/>
      <c r="J1" s="264"/>
      <c r="K1" s="264"/>
      <c r="L1" s="264"/>
      <c r="M1" s="264"/>
      <c r="N1" s="264"/>
      <c r="O1" s="264"/>
      <c r="P1" s="264"/>
    </row>
    <row r="4" spans="1:16" ht="18" customHeight="1">
      <c r="A4" s="251" t="s">
        <v>50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</row>
    <row r="5" spans="1:16" ht="14.25" customHeight="1">
      <c r="A5" s="248" t="s">
        <v>9</v>
      </c>
      <c r="B5" s="248" t="s">
        <v>52</v>
      </c>
      <c r="C5" s="248" t="s">
        <v>11</v>
      </c>
      <c r="D5" s="254" t="s">
        <v>142</v>
      </c>
      <c r="E5" s="254" t="s">
        <v>143</v>
      </c>
      <c r="F5" s="254" t="s">
        <v>144</v>
      </c>
      <c r="G5" s="248" t="s">
        <v>35</v>
      </c>
      <c r="H5" s="248"/>
      <c r="I5" s="266" t="s">
        <v>51</v>
      </c>
      <c r="J5" s="266"/>
      <c r="K5" s="266"/>
      <c r="L5" s="266"/>
      <c r="M5" s="266"/>
      <c r="N5" s="266"/>
      <c r="O5" s="266"/>
      <c r="P5" s="266"/>
    </row>
    <row r="6" spans="1:16" ht="18.75" customHeight="1">
      <c r="A6" s="248"/>
      <c r="B6" s="248"/>
      <c r="C6" s="248"/>
      <c r="D6" s="255"/>
      <c r="E6" s="255"/>
      <c r="F6" s="255"/>
      <c r="G6" s="62">
        <v>2017</v>
      </c>
      <c r="H6" s="62">
        <v>2018</v>
      </c>
      <c r="I6" s="128">
        <v>2019</v>
      </c>
      <c r="J6" s="128">
        <v>2020</v>
      </c>
      <c r="K6" s="128">
        <v>2021</v>
      </c>
      <c r="L6" s="128">
        <v>2022</v>
      </c>
      <c r="M6" s="128">
        <v>2023</v>
      </c>
      <c r="N6" s="128">
        <v>2024</v>
      </c>
      <c r="O6" s="128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4"/>
      <c r="B8" s="267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5"/>
      <c r="B9" s="268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49" t="s">
        <v>15</v>
      </c>
      <c r="B11" s="265"/>
      <c r="C11" s="265"/>
      <c r="D11" s="265"/>
      <c r="L11" s="253" t="s">
        <v>14</v>
      </c>
      <c r="M11" s="253"/>
      <c r="N11" s="253"/>
      <c r="O11" s="253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0" t="s">
        <v>119</v>
      </c>
      <c r="J1" s="250"/>
      <c r="K1" s="250"/>
      <c r="L1" s="250"/>
    </row>
    <row r="4" spans="1:12" ht="37.5" customHeight="1">
      <c r="A4" s="251" t="s">
        <v>255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1:12" ht="43.5" customHeight="1">
      <c r="A5" s="248" t="s">
        <v>9</v>
      </c>
      <c r="B5" s="248" t="s">
        <v>256</v>
      </c>
      <c r="C5" s="254" t="s">
        <v>117</v>
      </c>
      <c r="D5" s="254" t="s">
        <v>118</v>
      </c>
      <c r="E5" s="254" t="s">
        <v>257</v>
      </c>
      <c r="F5" s="248" t="s">
        <v>37</v>
      </c>
      <c r="G5" s="248" t="s">
        <v>258</v>
      </c>
      <c r="H5" s="248"/>
      <c r="I5" s="248"/>
      <c r="J5" s="248"/>
      <c r="K5" s="248"/>
      <c r="L5" s="248"/>
    </row>
    <row r="6" spans="1:12" ht="31.5" customHeight="1">
      <c r="A6" s="248"/>
      <c r="B6" s="248"/>
      <c r="C6" s="255"/>
      <c r="D6" s="255"/>
      <c r="E6" s="255"/>
      <c r="F6" s="248"/>
      <c r="G6" s="127" t="s">
        <v>142</v>
      </c>
      <c r="H6" s="127" t="s">
        <v>143</v>
      </c>
      <c r="I6" s="127" t="s">
        <v>144</v>
      </c>
      <c r="J6" s="127" t="s">
        <v>145</v>
      </c>
      <c r="K6" s="127" t="s">
        <v>205</v>
      </c>
      <c r="L6" s="13" t="s">
        <v>38</v>
      </c>
    </row>
    <row r="7" spans="1:12" ht="15">
      <c r="A7" s="269" t="s">
        <v>259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</row>
    <row r="8" spans="1:12" ht="15">
      <c r="A8" s="270" t="s">
        <v>260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</row>
    <row r="9" spans="1:12" ht="15">
      <c r="A9" s="269" t="s">
        <v>261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</row>
    <row r="10" spans="1:12" ht="15">
      <c r="A10" s="151"/>
      <c r="B10" s="151" t="s">
        <v>262</v>
      </c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12" ht="15">
      <c r="A11" s="151"/>
      <c r="B11" s="151" t="s">
        <v>263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2" ht="15">
      <c r="A12" s="151"/>
      <c r="B12" s="151" t="s">
        <v>264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ht="15">
      <c r="A13" s="151"/>
      <c r="B13" s="152" t="s">
        <v>184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12" ht="15">
      <c r="A14" s="151"/>
      <c r="B14" s="152" t="s">
        <v>182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ht="15">
      <c r="A15" s="151"/>
      <c r="B15" s="152" t="s">
        <v>265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  <row r="16" spans="1:12" ht="15">
      <c r="A16" s="151"/>
      <c r="B16" s="152" t="s">
        <v>266</v>
      </c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">
      <c r="A17" s="151"/>
      <c r="B17" s="151" t="s">
        <v>267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ht="15">
      <c r="A18" s="151"/>
      <c r="B18" s="151" t="s">
        <v>264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</row>
    <row r="19" spans="1:12" ht="15">
      <c r="A19" s="151"/>
      <c r="B19" s="152" t="s">
        <v>184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">
      <c r="A20" s="151"/>
      <c r="B20" s="152" t="s">
        <v>182</v>
      </c>
      <c r="C20" s="151"/>
      <c r="D20" s="151"/>
      <c r="E20" s="151"/>
      <c r="F20" s="151"/>
      <c r="G20" s="151"/>
      <c r="H20" s="151"/>
      <c r="I20" s="151"/>
      <c r="J20" s="151"/>
      <c r="K20" s="151"/>
      <c r="L20" s="151"/>
    </row>
    <row r="21" spans="1:12" ht="15">
      <c r="A21" s="151"/>
      <c r="B21" s="152" t="s">
        <v>265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</row>
    <row r="22" spans="1:12" ht="15">
      <c r="A22" s="151"/>
      <c r="B22" s="152" t="s">
        <v>266</v>
      </c>
      <c r="C22" s="151"/>
      <c r="D22" s="151"/>
      <c r="E22" s="151"/>
      <c r="F22" s="151"/>
      <c r="G22" s="151"/>
      <c r="H22" s="151"/>
      <c r="I22" s="151"/>
      <c r="J22" s="151"/>
      <c r="K22" s="151"/>
      <c r="L22" s="151"/>
    </row>
    <row r="23" spans="1:12" ht="15">
      <c r="A23" s="151"/>
      <c r="B23" s="151" t="s">
        <v>268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</row>
    <row r="24" spans="1:12" ht="15">
      <c r="A24" s="151"/>
      <c r="B24" s="151" t="s">
        <v>269</v>
      </c>
      <c r="C24" s="151"/>
      <c r="D24" s="151"/>
      <c r="E24" s="151"/>
      <c r="F24" s="151"/>
      <c r="G24" s="151"/>
      <c r="H24" s="151"/>
      <c r="I24" s="151"/>
      <c r="J24" s="151"/>
      <c r="K24" s="151"/>
      <c r="L24" s="151"/>
    </row>
    <row r="25" spans="1:12" ht="15">
      <c r="A25" s="151"/>
      <c r="B25" s="151" t="s">
        <v>268</v>
      </c>
      <c r="C25" s="151"/>
      <c r="D25" s="151"/>
      <c r="E25" s="151"/>
      <c r="F25" s="151"/>
      <c r="G25" s="151"/>
      <c r="H25" s="151"/>
      <c r="I25" s="151"/>
      <c r="J25" s="151"/>
      <c r="K25" s="151"/>
      <c r="L25" s="151"/>
    </row>
    <row r="26" spans="1:12" ht="15">
      <c r="A26" s="151"/>
      <c r="B26" s="151" t="s">
        <v>270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</row>
    <row r="27" spans="1:12" ht="15">
      <c r="A27" s="151"/>
      <c r="B27" s="151" t="s">
        <v>264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</row>
    <row r="28" spans="1:12" ht="15">
      <c r="A28" s="151"/>
      <c r="B28" s="152" t="s">
        <v>184</v>
      </c>
      <c r="C28" s="151"/>
      <c r="D28" s="151"/>
      <c r="E28" s="151"/>
      <c r="F28" s="151"/>
      <c r="G28" s="151"/>
      <c r="H28" s="151"/>
      <c r="I28" s="151"/>
      <c r="J28" s="151"/>
      <c r="K28" s="151"/>
      <c r="L28" s="151"/>
    </row>
    <row r="29" spans="1:12" ht="15">
      <c r="A29" s="151"/>
      <c r="B29" s="152" t="s">
        <v>182</v>
      </c>
      <c r="C29" s="151"/>
      <c r="D29" s="151"/>
      <c r="E29" s="151"/>
      <c r="F29" s="151"/>
      <c r="G29" s="151"/>
      <c r="H29" s="151"/>
      <c r="I29" s="151"/>
      <c r="J29" s="151"/>
      <c r="K29" s="151"/>
      <c r="L29" s="151"/>
    </row>
    <row r="30" spans="1:12" ht="15">
      <c r="A30" s="151"/>
      <c r="B30" s="152" t="s">
        <v>265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</row>
    <row r="31" spans="1:12" ht="15">
      <c r="A31" s="151"/>
      <c r="B31" s="152" t="s">
        <v>266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</row>
    <row r="32" spans="1:12" ht="15">
      <c r="A32" s="269" t="s">
        <v>271</v>
      </c>
      <c r="B32" s="269"/>
      <c r="C32" s="269"/>
      <c r="D32" s="269"/>
      <c r="E32" s="269"/>
      <c r="F32" s="269"/>
      <c r="G32" s="269"/>
      <c r="H32" s="269"/>
      <c r="I32" s="269"/>
      <c r="J32" s="269"/>
      <c r="K32" s="269"/>
      <c r="L32" s="269"/>
    </row>
    <row r="33" spans="1:12" ht="15">
      <c r="A33" s="151"/>
      <c r="B33" s="151" t="s">
        <v>268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</row>
    <row r="34" spans="1:12" ht="15">
      <c r="A34" s="151"/>
      <c r="B34" s="153" t="s">
        <v>272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ht="15">
      <c r="A35" s="151"/>
      <c r="B35" s="151" t="s">
        <v>264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</row>
    <row r="36" spans="1:12" ht="15">
      <c r="A36" s="151"/>
      <c r="B36" s="152" t="s">
        <v>184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/>
    </row>
    <row r="37" spans="1:12" ht="15">
      <c r="A37" s="151"/>
      <c r="B37" s="152" t="s">
        <v>182</v>
      </c>
      <c r="C37" s="151"/>
      <c r="D37" s="151"/>
      <c r="E37" s="151"/>
      <c r="F37" s="151"/>
      <c r="G37" s="151"/>
      <c r="H37" s="151"/>
      <c r="I37" s="151"/>
      <c r="J37" s="151"/>
      <c r="K37" s="151"/>
      <c r="L37" s="151"/>
    </row>
    <row r="38" spans="1:12" ht="15">
      <c r="A38" s="151"/>
      <c r="B38" s="152" t="s">
        <v>265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</row>
    <row r="39" spans="1:12" ht="15">
      <c r="A39" s="151"/>
      <c r="B39" s="152" t="s">
        <v>266</v>
      </c>
      <c r="C39" s="151"/>
      <c r="D39" s="151"/>
      <c r="E39" s="151"/>
      <c r="F39" s="151"/>
      <c r="G39" s="151"/>
      <c r="H39" s="151"/>
      <c r="I39" s="151"/>
      <c r="J39" s="151"/>
      <c r="K39" s="151"/>
      <c r="L39" s="151"/>
    </row>
    <row r="40" spans="1:12" ht="15">
      <c r="A40" s="270" t="s">
        <v>273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</row>
    <row r="41" spans="1:12" ht="15">
      <c r="A41" s="269" t="s">
        <v>261</v>
      </c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</row>
    <row r="42" spans="1:12" ht="15">
      <c r="A42" s="151"/>
      <c r="B42" s="151" t="s">
        <v>262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</row>
    <row r="43" spans="1:12" ht="15">
      <c r="A43" s="151"/>
      <c r="B43" s="151" t="s">
        <v>268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</row>
    <row r="44" spans="1:12" ht="15">
      <c r="A44" s="151"/>
      <c r="B44" s="151" t="s">
        <v>274</v>
      </c>
      <c r="C44" s="151"/>
      <c r="D44" s="151"/>
      <c r="E44" s="151"/>
      <c r="F44" s="151"/>
      <c r="G44" s="151"/>
      <c r="H44" s="151"/>
      <c r="I44" s="151"/>
      <c r="J44" s="151"/>
      <c r="K44" s="151"/>
      <c r="L44" s="151"/>
    </row>
    <row r="45" spans="1:12" ht="15">
      <c r="A45" s="151"/>
      <c r="B45" s="151" t="s">
        <v>264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5">
      <c r="A46" s="151"/>
      <c r="B46" s="152" t="s">
        <v>184</v>
      </c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5">
      <c r="A47" s="151"/>
      <c r="B47" s="152" t="s">
        <v>182</v>
      </c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5">
      <c r="A48" s="151"/>
      <c r="B48" s="152" t="s">
        <v>265</v>
      </c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2" ht="15">
      <c r="A49" s="151"/>
      <c r="B49" s="152" t="s">
        <v>266</v>
      </c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2" ht="15">
      <c r="A50" s="269" t="s">
        <v>275</v>
      </c>
      <c r="B50" s="269"/>
      <c r="C50" s="269"/>
      <c r="D50" s="269"/>
      <c r="E50" s="269"/>
      <c r="F50" s="269"/>
      <c r="G50" s="269"/>
      <c r="H50" s="269"/>
      <c r="I50" s="269"/>
      <c r="J50" s="269"/>
      <c r="K50" s="269"/>
      <c r="L50" s="269"/>
    </row>
    <row r="51" spans="1:12" ht="15">
      <c r="A51" s="270" t="s">
        <v>260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</row>
    <row r="52" spans="1:12" ht="15">
      <c r="A52" s="269" t="s">
        <v>261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</row>
    <row r="53" spans="1:12" ht="15">
      <c r="A53" s="151"/>
      <c r="B53" s="151" t="s">
        <v>262</v>
      </c>
      <c r="C53" s="151"/>
      <c r="D53" s="151"/>
      <c r="E53" s="151"/>
      <c r="F53" s="151"/>
      <c r="G53" s="151"/>
      <c r="H53" s="151"/>
      <c r="I53" s="151"/>
      <c r="J53" s="151"/>
      <c r="K53" s="151"/>
      <c r="L53" s="151"/>
    </row>
    <row r="54" spans="1:12" ht="15">
      <c r="A54" s="151"/>
      <c r="B54" s="151" t="s">
        <v>268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</row>
    <row r="55" spans="1:12" ht="15">
      <c r="A55" s="151"/>
      <c r="B55" s="151" t="s">
        <v>276</v>
      </c>
      <c r="C55" s="151"/>
      <c r="D55" s="151"/>
      <c r="E55" s="151"/>
      <c r="F55" s="151"/>
      <c r="G55" s="151"/>
      <c r="H55" s="151"/>
      <c r="I55" s="151"/>
      <c r="J55" s="151"/>
      <c r="K55" s="151"/>
      <c r="L55" s="151"/>
    </row>
    <row r="56" spans="1:12" ht="15">
      <c r="A56" s="151"/>
      <c r="B56" s="151" t="s">
        <v>264</v>
      </c>
      <c r="C56" s="151"/>
      <c r="D56" s="151"/>
      <c r="E56" s="151"/>
      <c r="F56" s="151"/>
      <c r="G56" s="151"/>
      <c r="H56" s="151"/>
      <c r="I56" s="151"/>
      <c r="J56" s="151"/>
      <c r="K56" s="151"/>
      <c r="L56" s="151"/>
    </row>
    <row r="57" spans="1:12" ht="15">
      <c r="A57" s="151"/>
      <c r="B57" s="152" t="s">
        <v>184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</row>
    <row r="58" spans="1:12" ht="15">
      <c r="A58" s="151"/>
      <c r="B58" s="152" t="s">
        <v>182</v>
      </c>
      <c r="C58" s="151"/>
      <c r="D58" s="151"/>
      <c r="E58" s="151"/>
      <c r="F58" s="151"/>
      <c r="G58" s="151"/>
      <c r="H58" s="151"/>
      <c r="I58" s="151"/>
      <c r="J58" s="151"/>
      <c r="K58" s="151"/>
      <c r="L58" s="151"/>
    </row>
    <row r="59" spans="1:12" ht="15">
      <c r="A59" s="151"/>
      <c r="B59" s="152" t="s">
        <v>265</v>
      </c>
      <c r="C59" s="151"/>
      <c r="D59" s="151"/>
      <c r="E59" s="151"/>
      <c r="F59" s="151"/>
      <c r="G59" s="151"/>
      <c r="H59" s="151"/>
      <c r="I59" s="151"/>
      <c r="J59" s="151"/>
      <c r="K59" s="151"/>
      <c r="L59" s="151"/>
    </row>
    <row r="60" spans="1:12" ht="15">
      <c r="A60" s="151"/>
      <c r="B60" s="152" t="s">
        <v>266</v>
      </c>
      <c r="C60" s="151"/>
      <c r="D60" s="151"/>
      <c r="E60" s="151"/>
      <c r="F60" s="151"/>
      <c r="G60" s="151"/>
      <c r="H60" s="151"/>
      <c r="I60" s="151"/>
      <c r="J60" s="151"/>
      <c r="K60" s="151"/>
      <c r="L60" s="151"/>
    </row>
    <row r="61" spans="1:12" ht="15">
      <c r="A61" s="151"/>
      <c r="B61" s="152" t="s">
        <v>268</v>
      </c>
      <c r="C61" s="151"/>
      <c r="D61" s="151"/>
      <c r="E61" s="151"/>
      <c r="F61" s="151"/>
      <c r="G61" s="151"/>
      <c r="H61" s="151"/>
      <c r="I61" s="151"/>
      <c r="J61" s="151"/>
      <c r="K61" s="151"/>
      <c r="L61" s="151"/>
    </row>
    <row r="62" spans="1:12" ht="15">
      <c r="A62" s="151"/>
      <c r="B62" s="151" t="s">
        <v>277</v>
      </c>
      <c r="C62" s="151"/>
      <c r="D62" s="151"/>
      <c r="E62" s="151"/>
      <c r="F62" s="151"/>
      <c r="G62" s="151"/>
      <c r="H62" s="151"/>
      <c r="I62" s="151"/>
      <c r="J62" s="151"/>
      <c r="K62" s="151"/>
      <c r="L62" s="151"/>
    </row>
    <row r="63" spans="1:12" ht="15">
      <c r="A63" s="151"/>
      <c r="B63" s="151" t="s">
        <v>264</v>
      </c>
      <c r="C63" s="151"/>
      <c r="D63" s="151"/>
      <c r="E63" s="151"/>
      <c r="F63" s="151"/>
      <c r="G63" s="151"/>
      <c r="H63" s="151"/>
      <c r="I63" s="151"/>
      <c r="J63" s="151"/>
      <c r="K63" s="151"/>
      <c r="L63" s="151"/>
    </row>
    <row r="64" spans="1:12" ht="15">
      <c r="A64" s="151"/>
      <c r="B64" s="152" t="s">
        <v>184</v>
      </c>
      <c r="C64" s="151"/>
      <c r="D64" s="151"/>
      <c r="E64" s="151"/>
      <c r="F64" s="151"/>
      <c r="G64" s="151"/>
      <c r="H64" s="151"/>
      <c r="I64" s="151"/>
      <c r="J64" s="151"/>
      <c r="K64" s="151"/>
      <c r="L64" s="151"/>
    </row>
    <row r="65" spans="1:12" ht="15">
      <c r="A65" s="151"/>
      <c r="B65" s="152" t="s">
        <v>182</v>
      </c>
      <c r="C65" s="151"/>
      <c r="D65" s="151"/>
      <c r="E65" s="151"/>
      <c r="F65" s="151"/>
      <c r="G65" s="151"/>
      <c r="H65" s="151"/>
      <c r="I65" s="151"/>
      <c r="J65" s="151"/>
      <c r="K65" s="151"/>
      <c r="L65" s="151"/>
    </row>
    <row r="66" spans="1:12" ht="15">
      <c r="A66" s="151"/>
      <c r="B66" s="152" t="s">
        <v>265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</row>
    <row r="67" spans="1:12" ht="15">
      <c r="A67" s="151"/>
      <c r="B67" s="152" t="s">
        <v>266</v>
      </c>
      <c r="C67" s="151"/>
      <c r="D67" s="151"/>
      <c r="E67" s="151"/>
      <c r="F67" s="151"/>
      <c r="G67" s="151"/>
      <c r="H67" s="151"/>
      <c r="I67" s="151"/>
      <c r="J67" s="151"/>
      <c r="K67" s="151"/>
      <c r="L67" s="151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49" t="s">
        <v>15</v>
      </c>
      <c r="C70" s="249"/>
      <c r="D70" s="249"/>
      <c r="E70" s="249"/>
      <c r="F70" s="249"/>
      <c r="G70" s="15"/>
      <c r="H70" s="15"/>
      <c r="I70" s="15"/>
      <c r="J70" s="8" t="s">
        <v>14</v>
      </c>
    </row>
  </sheetData>
  <mergeCells count="19">
    <mergeCell ref="A32:L32"/>
    <mergeCell ref="A40:L40"/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E3" sqref="E3:G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0" t="s">
        <v>201</v>
      </c>
      <c r="M1" s="271"/>
      <c r="N1" s="271"/>
      <c r="O1" s="271"/>
      <c r="P1" s="271"/>
      <c r="Q1" s="271"/>
      <c r="R1" s="271"/>
    </row>
    <row r="2" spans="1:18" ht="39" customHeight="1">
      <c r="A2" s="272" t="s">
        <v>204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</row>
    <row r="3" spans="1:18" ht="63" customHeight="1">
      <c r="A3" s="254" t="s">
        <v>9</v>
      </c>
      <c r="B3" s="254" t="s">
        <v>18</v>
      </c>
      <c r="C3" s="254" t="s">
        <v>11</v>
      </c>
      <c r="D3" s="254" t="s">
        <v>200</v>
      </c>
      <c r="E3" s="275" t="s">
        <v>199</v>
      </c>
      <c r="F3" s="276"/>
      <c r="G3" s="277"/>
      <c r="H3" s="275" t="s">
        <v>349</v>
      </c>
      <c r="I3" s="276"/>
      <c r="J3" s="276"/>
      <c r="K3" s="276"/>
      <c r="L3" s="276"/>
      <c r="M3" s="276"/>
      <c r="N3" s="276"/>
      <c r="O3" s="277"/>
      <c r="P3" s="275" t="s">
        <v>35</v>
      </c>
      <c r="Q3" s="277"/>
      <c r="R3" s="254" t="s">
        <v>198</v>
      </c>
    </row>
    <row r="4" spans="1:18" ht="42.75" customHeight="1">
      <c r="A4" s="274"/>
      <c r="B4" s="274"/>
      <c r="C4" s="274"/>
      <c r="D4" s="274"/>
      <c r="E4" s="106">
        <v>2014</v>
      </c>
      <c r="F4" s="248">
        <v>2015</v>
      </c>
      <c r="G4" s="248"/>
      <c r="H4" s="275" t="s">
        <v>164</v>
      </c>
      <c r="I4" s="277"/>
      <c r="J4" s="275" t="s">
        <v>165</v>
      </c>
      <c r="K4" s="277"/>
      <c r="L4" s="275" t="s">
        <v>166</v>
      </c>
      <c r="M4" s="277"/>
      <c r="N4" s="275" t="s">
        <v>159</v>
      </c>
      <c r="O4" s="277"/>
      <c r="P4" s="254" t="s">
        <v>350</v>
      </c>
      <c r="Q4" s="254" t="s">
        <v>351</v>
      </c>
      <c r="R4" s="274"/>
    </row>
    <row r="5" spans="1:18">
      <c r="A5" s="255"/>
      <c r="B5" s="255"/>
      <c r="C5" s="255"/>
      <c r="D5" s="255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5"/>
      <c r="Q5" s="255"/>
      <c r="R5" s="255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4"/>
      <c r="B7" s="278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106">
        <f>'03.П1.Показатели'!F7</f>
        <v>100</v>
      </c>
      <c r="F7" s="106">
        <f>'03.П1.Показатели'!G7</f>
        <v>100</v>
      </c>
      <c r="G7" s="106">
        <f>F7</f>
        <v>100</v>
      </c>
      <c r="H7" s="180" t="s">
        <v>197</v>
      </c>
      <c r="I7" s="180" t="s">
        <v>197</v>
      </c>
      <c r="J7" s="180" t="s">
        <v>197</v>
      </c>
      <c r="K7" s="180" t="s">
        <v>197</v>
      </c>
      <c r="L7" s="180" t="s">
        <v>197</v>
      </c>
      <c r="M7" s="180" t="s">
        <v>197</v>
      </c>
      <c r="N7" s="106">
        <f>'03.П1.Показатели'!H7</f>
        <v>100</v>
      </c>
      <c r="O7" s="106"/>
      <c r="P7" s="106">
        <f>'03.П1.Показатели'!I7</f>
        <v>100</v>
      </c>
      <c r="Q7" s="180">
        <f>'03.П1.Показатели'!J7</f>
        <v>100</v>
      </c>
      <c r="R7" s="180" t="s">
        <v>352</v>
      </c>
    </row>
    <row r="8" spans="1:18" ht="63.75" customHeight="1">
      <c r="A8" s="255"/>
      <c r="B8" s="278"/>
      <c r="C8" s="106" t="s">
        <v>71</v>
      </c>
      <c r="D8" s="180" t="str">
        <f>'03.П1.Показатели'!D8</f>
        <v>Х</v>
      </c>
      <c r="E8" s="180">
        <f>'03.П1.Показатели'!F8</f>
        <v>159.85</v>
      </c>
      <c r="F8" s="180">
        <f>'03.П1.Показатели'!G8</f>
        <v>170.26</v>
      </c>
      <c r="G8" s="32">
        <f>F8</f>
        <v>170.26</v>
      </c>
      <c r="H8" s="32" t="s">
        <v>197</v>
      </c>
      <c r="I8" s="32" t="s">
        <v>197</v>
      </c>
      <c r="J8" s="32" t="s">
        <v>197</v>
      </c>
      <c r="K8" s="32" t="s">
        <v>197</v>
      </c>
      <c r="L8" s="32" t="s">
        <v>197</v>
      </c>
      <c r="M8" s="32" t="s">
        <v>197</v>
      </c>
      <c r="N8" s="180">
        <f>'03.П1.Показатели'!H8</f>
        <v>170.26</v>
      </c>
      <c r="O8" s="32"/>
      <c r="P8" s="180">
        <f>'03.П1.Показатели'!I8</f>
        <v>170.26</v>
      </c>
      <c r="Q8" s="180">
        <f>'03.П1.Показатели'!J8</f>
        <v>170.26</v>
      </c>
      <c r="R8" s="180" t="s">
        <v>352</v>
      </c>
    </row>
    <row r="9" spans="1:18" ht="63.75" customHeight="1">
      <c r="A9" s="178"/>
      <c r="B9" s="179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80" t="s">
        <v>71</v>
      </c>
      <c r="D9" s="180" t="str">
        <f>'03.П1.Показатели'!D9</f>
        <v>Х</v>
      </c>
      <c r="E9" s="180">
        <f>'03.П1.Показатели'!F9</f>
        <v>100</v>
      </c>
      <c r="F9" s="180">
        <f>'03.П1.Показатели'!G9</f>
        <v>100</v>
      </c>
      <c r="G9" s="32">
        <f>F9</f>
        <v>100</v>
      </c>
      <c r="H9" s="32" t="s">
        <v>197</v>
      </c>
      <c r="I9" s="32" t="s">
        <v>197</v>
      </c>
      <c r="J9" s="32" t="s">
        <v>197</v>
      </c>
      <c r="K9" s="32" t="s">
        <v>197</v>
      </c>
      <c r="L9" s="32" t="s">
        <v>197</v>
      </c>
      <c r="M9" s="32" t="s">
        <v>197</v>
      </c>
      <c r="N9" s="180">
        <f>'03.П1.Показатели'!H9</f>
        <v>100</v>
      </c>
      <c r="O9" s="32"/>
      <c r="P9" s="180">
        <f>'03.П1.Показатели'!I9</f>
        <v>100</v>
      </c>
      <c r="Q9" s="180">
        <f>'03.П1.Показатели'!J9</f>
        <v>100</v>
      </c>
      <c r="R9" s="180" t="s">
        <v>352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'03.П1.Показатели'!F12</f>
        <v>1.7706437090298186</v>
      </c>
      <c r="F12" s="32">
        <f>'03.П1.Показатели'!G12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107">
        <f>'03.П1.Показатели'!H12</f>
        <v>2.09</v>
      </c>
      <c r="O12" s="181" t="s">
        <v>197</v>
      </c>
      <c r="P12" s="106">
        <f>'03.П1.Показатели'!I12</f>
        <v>2.1</v>
      </c>
      <c r="Q12" s="180">
        <f>'03.П1.Показатели'!J12</f>
        <v>2.15</v>
      </c>
      <c r="R12" s="180" t="s">
        <v>352</v>
      </c>
    </row>
    <row r="13" spans="1:18" ht="60">
      <c r="A13" s="181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81" t="str">
        <f>'03.П1.Показатели'!C13</f>
        <v>%</v>
      </c>
      <c r="D13" s="5">
        <f>'03.П1.Показатели'!D13</f>
        <v>0.1</v>
      </c>
      <c r="E13" s="5">
        <f>'03.П1.Показатели'!F13</f>
        <v>69.411764705882348</v>
      </c>
      <c r="F13" s="5">
        <f>'03.П1.Показатели'!G13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202">
        <f>'03.П1.Показатели'!H13</f>
        <v>75.294117647058826</v>
      </c>
      <c r="O13" s="202" t="s">
        <v>197</v>
      </c>
      <c r="P13" s="5">
        <f>'03.П1.Показатели'!I13</f>
        <v>78.235294117647058</v>
      </c>
      <c r="Q13" s="5">
        <f>'03.П1.Показатели'!J13</f>
        <v>81.17647058823529</v>
      </c>
      <c r="R13" s="180" t="s">
        <v>352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106">
        <f>'03.П1.Показатели'!F16</f>
        <v>0</v>
      </c>
      <c r="F16" s="5">
        <f>'03.П1.Показатели'!G16</f>
        <v>52.941176470588232</v>
      </c>
      <c r="G16" s="5">
        <f>F16</f>
        <v>52.941176470588232</v>
      </c>
      <c r="H16" s="106" t="s">
        <v>197</v>
      </c>
      <c r="I16" s="106" t="s">
        <v>197</v>
      </c>
      <c r="J16" s="106" t="s">
        <v>197</v>
      </c>
      <c r="K16" s="106" t="s">
        <v>197</v>
      </c>
      <c r="L16" s="106" t="s">
        <v>197</v>
      </c>
      <c r="M16" s="106" t="s">
        <v>197</v>
      </c>
      <c r="N16" s="5">
        <f>'03.П1.Показатели'!H16</f>
        <v>52.941176470588232</v>
      </c>
      <c r="O16" s="106"/>
      <c r="P16" s="106">
        <f>'03.П1.Показатели'!I16</f>
        <v>80</v>
      </c>
      <c r="Q16" s="180">
        <f>'03.П1.Показатели'!J16</f>
        <v>100</v>
      </c>
      <c r="R16" s="180" t="s">
        <v>352</v>
      </c>
    </row>
    <row r="17" spans="1:18" ht="30">
      <c r="A17" s="181"/>
      <c r="B17" s="19" t="str">
        <f>'03.П1.Показатели'!B17</f>
        <v>Количество совершенных ДТП с пострадавшими, не более</v>
      </c>
      <c r="C17" s="181" t="str">
        <f>'03.П1.Показатели'!C17</f>
        <v>ед.</v>
      </c>
      <c r="D17" s="180">
        <f>'03.П1.Показатели'!D17</f>
        <v>0.15</v>
      </c>
      <c r="E17" s="180">
        <f>'03.П1.Показатели'!F17</f>
        <v>70</v>
      </c>
      <c r="F17" s="203">
        <f>'03.П1.Показатели'!G17</f>
        <v>80</v>
      </c>
      <c r="G17" s="203">
        <f>F17</f>
        <v>80</v>
      </c>
      <c r="H17" s="203" t="s">
        <v>197</v>
      </c>
      <c r="I17" s="203" t="s">
        <v>197</v>
      </c>
      <c r="J17" s="203" t="s">
        <v>197</v>
      </c>
      <c r="K17" s="203" t="s">
        <v>197</v>
      </c>
      <c r="L17" s="203" t="s">
        <v>197</v>
      </c>
      <c r="M17" s="203" t="s">
        <v>197</v>
      </c>
      <c r="N17" s="203">
        <f>'03.П1.Показатели'!H17</f>
        <v>80</v>
      </c>
      <c r="O17" s="180"/>
      <c r="P17" s="180">
        <f>'03.П1.Показатели'!I17</f>
        <v>80</v>
      </c>
      <c r="Q17" s="180">
        <f>'03.П1.Показатели'!J17</f>
        <v>80</v>
      </c>
      <c r="R17" s="180" t="s">
        <v>352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'03.П1.Показатели'!F20</f>
        <v>0</v>
      </c>
      <c r="F20" s="5">
        <f>'03.П1.Показатели'!G20</f>
        <v>0</v>
      </c>
      <c r="G20" s="5">
        <f>F20</f>
        <v>0</v>
      </c>
      <c r="H20" s="5" t="s">
        <v>197</v>
      </c>
      <c r="I20" s="106" t="s">
        <v>197</v>
      </c>
      <c r="J20" s="106" t="s">
        <v>197</v>
      </c>
      <c r="K20" s="106" t="s">
        <v>197</v>
      </c>
      <c r="L20" s="106" t="s">
        <v>197</v>
      </c>
      <c r="M20" s="106" t="s">
        <v>197</v>
      </c>
      <c r="N20" s="5">
        <f>'03.П1.Показатели'!H20</f>
        <v>0</v>
      </c>
      <c r="O20" s="106"/>
      <c r="P20" s="106">
        <f>'03.П1.Показатели'!I20</f>
        <v>0</v>
      </c>
      <c r="Q20" s="180">
        <f>'03.П1.Показатели'!J20</f>
        <v>0</v>
      </c>
      <c r="R20" s="180" t="s">
        <v>352</v>
      </c>
    </row>
    <row r="21" spans="1:18" ht="28.5">
      <c r="A21" s="180"/>
      <c r="B21" s="20" t="str">
        <f>'03.П1.Показатели'!B21</f>
        <v>Объем субсидий на 1 перевезенного пассажира</v>
      </c>
      <c r="C21" s="180" t="str">
        <f>'03.П1.Показатели'!C21</f>
        <v>руб/пасс</v>
      </c>
      <c r="D21" s="180">
        <f>'03.П1.Показатели'!D21</f>
        <v>0.1</v>
      </c>
      <c r="E21" s="5">
        <f>'03.П1.Показатели'!F21</f>
        <v>6.0642088841448398</v>
      </c>
      <c r="F21" s="5">
        <f>'03.П1.Показатели'!G21</f>
        <v>6.4127588100905086</v>
      </c>
      <c r="G21" s="5">
        <f>F21</f>
        <v>6.4127588100905086</v>
      </c>
      <c r="H21" s="5" t="s">
        <v>197</v>
      </c>
      <c r="I21" s="180" t="s">
        <v>197</v>
      </c>
      <c r="J21" s="180" t="s">
        <v>197</v>
      </c>
      <c r="K21" s="180" t="s">
        <v>197</v>
      </c>
      <c r="L21" s="180" t="s">
        <v>197</v>
      </c>
      <c r="M21" s="180" t="s">
        <v>197</v>
      </c>
      <c r="N21" s="5">
        <f>'03.П1.Показатели'!H21</f>
        <v>6.51</v>
      </c>
      <c r="O21" s="180"/>
      <c r="P21" s="180">
        <f>'03.П1.Показатели'!I21</f>
        <v>6.83</v>
      </c>
      <c r="Q21" s="180">
        <f>'03.П1.Показатели'!J21</f>
        <v>6.92</v>
      </c>
      <c r="R21" s="180" t="s">
        <v>352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80" t="str">
        <f>'03.П1.Показатели'!C24</f>
        <v>%</v>
      </c>
      <c r="D24" s="180">
        <f>'03.П1.Показатели'!D24</f>
        <v>0.15</v>
      </c>
      <c r="E24" s="5">
        <f>'03.П1.Показатели'!F24</f>
        <v>100</v>
      </c>
      <c r="F24" s="5">
        <f>'03.П1.Показатели'!G24</f>
        <v>100</v>
      </c>
      <c r="G24" s="5">
        <f>F24</f>
        <v>100</v>
      </c>
      <c r="H24" s="5" t="s">
        <v>197</v>
      </c>
      <c r="I24" s="180" t="s">
        <v>197</v>
      </c>
      <c r="J24" s="180" t="s">
        <v>197</v>
      </c>
      <c r="K24" s="180" t="s">
        <v>197</v>
      </c>
      <c r="L24" s="180" t="s">
        <v>197</v>
      </c>
      <c r="M24" s="180" t="s">
        <v>197</v>
      </c>
      <c r="N24" s="5">
        <f>'03.П1.Показатели'!H24</f>
        <v>100</v>
      </c>
      <c r="O24" s="180"/>
      <c r="P24" s="180">
        <f>'03.П1.Показатели'!I24</f>
        <v>100</v>
      </c>
      <c r="Q24" s="180">
        <f>'03.П1.Показатели'!J24</f>
        <v>100</v>
      </c>
      <c r="R24" s="180" t="s">
        <v>352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49" t="s">
        <v>15</v>
      </c>
      <c r="C27" s="249"/>
      <c r="D27" s="15"/>
      <c r="E27" s="15"/>
      <c r="F27" s="15"/>
      <c r="G27" s="15"/>
      <c r="H27" s="15"/>
      <c r="I27" s="15"/>
      <c r="J27" s="15"/>
      <c r="K27" s="15"/>
      <c r="L27" s="279" t="s">
        <v>167</v>
      </c>
      <c r="M27" s="279"/>
      <c r="N27" s="279"/>
      <c r="O27" s="279"/>
      <c r="P27" s="279"/>
      <c r="Q27" s="279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06"/>
  <sheetViews>
    <sheetView view="pageBreakPreview" topLeftCell="A49" zoomScale="85" zoomScaleNormal="100" zoomScaleSheetLayoutView="85" workbookViewId="0">
      <selection activeCell="E2" sqref="E2:G2"/>
    </sheetView>
  </sheetViews>
  <sheetFormatPr defaultColWidth="9.140625" defaultRowHeight="15"/>
  <cols>
    <col min="1" max="1" width="17.140625" style="37" customWidth="1"/>
    <col min="2" max="2" width="59.7109375" style="230" customWidth="1"/>
    <col min="3" max="3" width="6.28515625" style="234" hidden="1" customWidth="1"/>
    <col min="4" max="5" width="5.7109375" style="234" hidden="1" customWidth="1"/>
    <col min="6" max="6" width="12" style="234" customWidth="1"/>
    <col min="7" max="7" width="5.5703125" style="23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30" bestFit="1" customWidth="1"/>
    <col min="24" max="24" width="19" style="230" customWidth="1"/>
    <col min="25" max="16384" width="9.140625" style="37"/>
  </cols>
  <sheetData>
    <row r="1" spans="1:24" ht="62.25" customHeight="1">
      <c r="I1" s="286" t="s">
        <v>120</v>
      </c>
      <c r="J1" s="286"/>
      <c r="K1" s="286"/>
      <c r="M1" s="235"/>
      <c r="T1" s="290" t="s">
        <v>162</v>
      </c>
      <c r="U1" s="290"/>
      <c r="V1" s="290"/>
      <c r="W1" s="290"/>
      <c r="X1" s="290"/>
    </row>
    <row r="2" spans="1:24" ht="75" customHeight="1">
      <c r="B2" s="288" t="s">
        <v>202</v>
      </c>
      <c r="C2" s="288"/>
      <c r="D2" s="288"/>
      <c r="E2" s="288"/>
      <c r="F2" s="288"/>
      <c r="G2" s="288"/>
      <c r="H2" s="288"/>
      <c r="I2" s="288"/>
      <c r="J2" s="288"/>
      <c r="K2" s="288"/>
      <c r="L2" s="288" t="s">
        <v>193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</row>
    <row r="3" spans="1:24" ht="15" customHeight="1">
      <c r="A3" s="283" t="s">
        <v>168</v>
      </c>
      <c r="B3" s="283" t="s">
        <v>169</v>
      </c>
      <c r="C3" s="289" t="s">
        <v>0</v>
      </c>
      <c r="D3" s="289"/>
      <c r="E3" s="289"/>
      <c r="F3" s="289"/>
      <c r="G3" s="289"/>
      <c r="H3" s="287" t="s">
        <v>94</v>
      </c>
      <c r="I3" s="287"/>
      <c r="J3" s="287"/>
      <c r="K3" s="287"/>
      <c r="L3" s="283" t="s">
        <v>154</v>
      </c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 t="s">
        <v>163</v>
      </c>
    </row>
    <row r="4" spans="1:24" ht="15" customHeight="1">
      <c r="A4" s="283"/>
      <c r="B4" s="283"/>
      <c r="C4" s="289"/>
      <c r="D4" s="289"/>
      <c r="E4" s="289"/>
      <c r="F4" s="289"/>
      <c r="G4" s="289"/>
      <c r="H4" s="287"/>
      <c r="I4" s="287"/>
      <c r="J4" s="287"/>
      <c r="K4" s="287"/>
      <c r="L4" s="287" t="s">
        <v>318</v>
      </c>
      <c r="M4" s="287"/>
      <c r="N4" s="283" t="s">
        <v>319</v>
      </c>
      <c r="O4" s="283"/>
      <c r="P4" s="283"/>
      <c r="Q4" s="283"/>
      <c r="R4" s="283"/>
      <c r="S4" s="283"/>
      <c r="T4" s="283"/>
      <c r="U4" s="283"/>
      <c r="V4" s="283" t="s">
        <v>35</v>
      </c>
      <c r="W4" s="283"/>
      <c r="X4" s="283"/>
    </row>
    <row r="5" spans="1:24" ht="15" customHeight="1">
      <c r="A5" s="283"/>
      <c r="B5" s="283"/>
      <c r="C5" s="289"/>
      <c r="D5" s="289"/>
      <c r="E5" s="289"/>
      <c r="F5" s="289"/>
      <c r="G5" s="289"/>
      <c r="H5" s="287"/>
      <c r="I5" s="287"/>
      <c r="J5" s="287"/>
      <c r="K5" s="287"/>
      <c r="L5" s="287"/>
      <c r="M5" s="287"/>
      <c r="N5" s="291" t="s">
        <v>164</v>
      </c>
      <c r="O5" s="291"/>
      <c r="P5" s="291" t="s">
        <v>165</v>
      </c>
      <c r="Q5" s="291"/>
      <c r="R5" s="291" t="s">
        <v>166</v>
      </c>
      <c r="S5" s="291"/>
      <c r="T5" s="292" t="s">
        <v>159</v>
      </c>
      <c r="U5" s="292"/>
      <c r="V5" s="283"/>
      <c r="W5" s="283"/>
      <c r="X5" s="283"/>
    </row>
    <row r="6" spans="1:24" ht="30">
      <c r="A6" s="283"/>
      <c r="B6" s="283"/>
      <c r="C6" s="236" t="s">
        <v>1</v>
      </c>
      <c r="D6" s="236" t="s">
        <v>206</v>
      </c>
      <c r="E6" s="236" t="s">
        <v>207</v>
      </c>
      <c r="F6" s="236" t="s">
        <v>2</v>
      </c>
      <c r="G6" s="236" t="s">
        <v>3</v>
      </c>
      <c r="H6" s="232">
        <v>2016</v>
      </c>
      <c r="I6" s="232">
        <v>2017</v>
      </c>
      <c r="J6" s="232">
        <v>2018</v>
      </c>
      <c r="K6" s="228" t="s">
        <v>4</v>
      </c>
      <c r="L6" s="228" t="s">
        <v>160</v>
      </c>
      <c r="M6" s="228" t="s">
        <v>161</v>
      </c>
      <c r="N6" s="228" t="s">
        <v>160</v>
      </c>
      <c r="O6" s="228" t="s">
        <v>161</v>
      </c>
      <c r="P6" s="228" t="s">
        <v>160</v>
      </c>
      <c r="Q6" s="228" t="s">
        <v>161</v>
      </c>
      <c r="R6" s="228" t="s">
        <v>160</v>
      </c>
      <c r="S6" s="228" t="s">
        <v>161</v>
      </c>
      <c r="T6" s="228" t="s">
        <v>160</v>
      </c>
      <c r="U6" s="228" t="s">
        <v>161</v>
      </c>
      <c r="V6" s="226" t="s">
        <v>195</v>
      </c>
      <c r="W6" s="226" t="s">
        <v>196</v>
      </c>
      <c r="X6" s="283"/>
    </row>
    <row r="7" spans="1:24" ht="42.75">
      <c r="A7" s="74" t="s">
        <v>53</v>
      </c>
      <c r="B7" s="74" t="s">
        <v>170</v>
      </c>
      <c r="C7" s="237" t="s">
        <v>5</v>
      </c>
      <c r="D7" s="237" t="str">
        <f>C7</f>
        <v>Х</v>
      </c>
      <c r="E7" s="237" t="str">
        <f>D7</f>
        <v>Х</v>
      </c>
      <c r="F7" s="238">
        <v>1200000000</v>
      </c>
      <c r="G7" s="237" t="s">
        <v>136</v>
      </c>
      <c r="H7" s="85">
        <f>H8+H48+H75+H82</f>
        <v>501708771.94</v>
      </c>
      <c r="I7" s="85">
        <f>I8+I48+I75+I82</f>
        <v>255563654</v>
      </c>
      <c r="J7" s="85">
        <f>J8+J48+J75+J82</f>
        <v>255563654</v>
      </c>
      <c r="K7" s="85">
        <f>K8+K48+K75+K82</f>
        <v>1012836079.9400001</v>
      </c>
      <c r="L7" s="85">
        <v>416864972.76999998</v>
      </c>
      <c r="M7" s="85">
        <v>414831668.69</v>
      </c>
      <c r="N7" s="239">
        <f>N8+N48+N75+N82</f>
        <v>78847967.75</v>
      </c>
      <c r="O7" s="239">
        <f>O8+O48+O75+O82</f>
        <v>77786382.109999999</v>
      </c>
      <c r="P7" s="239">
        <f>P8+P48+P75+P82</f>
        <v>180146418.72</v>
      </c>
      <c r="Q7" s="239">
        <f>Q8+Q48+Q75+Q82</f>
        <v>177066497.81</v>
      </c>
      <c r="R7" s="239">
        <f>R8+R48+R75+R82</f>
        <v>386111260.32000005</v>
      </c>
      <c r="S7" s="239"/>
      <c r="T7" s="239">
        <f>T8+T48+T75+T82</f>
        <v>484767971.94</v>
      </c>
      <c r="U7" s="239"/>
      <c r="V7" s="239">
        <f>V8+V48+V75+V82</f>
        <v>250563654</v>
      </c>
      <c r="W7" s="239">
        <f>W8+W48+W75+W82</f>
        <v>250563654</v>
      </c>
      <c r="X7" s="226"/>
    </row>
    <row r="8" spans="1:24" ht="28.5">
      <c r="A8" s="87" t="s">
        <v>6</v>
      </c>
      <c r="B8" s="74" t="s">
        <v>80</v>
      </c>
      <c r="C8" s="237" t="s">
        <v>5</v>
      </c>
      <c r="D8" s="237" t="str">
        <f>C8</f>
        <v>Х</v>
      </c>
      <c r="E8" s="237" t="str">
        <f>D8</f>
        <v>Х</v>
      </c>
      <c r="F8" s="237">
        <v>1210000000</v>
      </c>
      <c r="G8" s="237" t="s">
        <v>136</v>
      </c>
      <c r="H8" s="85">
        <f>'ПР3. 10.ПП1.Дороги.2.Мер.'!H23</f>
        <v>279299064.94</v>
      </c>
      <c r="I8" s="85">
        <f>'ПР3. 10.ПП1.Дороги.2.Мер.'!I23</f>
        <v>88496839</v>
      </c>
      <c r="J8" s="85">
        <f>'ПР3. 10.ПП1.Дороги.2.Мер.'!J23</f>
        <v>88496839</v>
      </c>
      <c r="K8" s="85">
        <f>'ПР3. 10.ПП1.Дороги.2.Мер.'!K23</f>
        <v>456292742.94</v>
      </c>
      <c r="L8" s="85">
        <v>201403294.81</v>
      </c>
      <c r="M8" s="85">
        <v>201307588.09999999</v>
      </c>
      <c r="N8" s="239">
        <f>N9+N12+N15+N18+N21+N24+N27+N30+N33+N36+N39+N42</f>
        <v>34576688</v>
      </c>
      <c r="O8" s="239">
        <f>O9+O12+O15+O18+O21+O24+O27+O30+O33+O36+O39+O42</f>
        <v>34100000</v>
      </c>
      <c r="P8" s="239">
        <f>P9+P12+P15+P18+P21+P24+P27+P30+P33+P36+P39+P42</f>
        <v>96184316.879999995</v>
      </c>
      <c r="Q8" s="239">
        <f>Q9+Q12+Q15+Q18+Q21+Q24+Q27+Q30+Q33+Q36+Q39+Q42+Q45</f>
        <v>93781840.039999992</v>
      </c>
      <c r="R8" s="239">
        <f>R9+R12+R15+R18+R21+R24+R27+R30+R33+R36+R39+R42</f>
        <v>219075771.90000001</v>
      </c>
      <c r="S8" s="239"/>
      <c r="T8" s="239">
        <f>T9+T12+T15+T18+T21+T24+T27+T30+T33+T36+T39+T42</f>
        <v>264304064.94</v>
      </c>
      <c r="U8" s="239"/>
      <c r="V8" s="239">
        <f>V9+V12+V15+V18+V21+V24+V27+V30+V33+V36+V39+V42</f>
        <v>83496839</v>
      </c>
      <c r="W8" s="239">
        <f>W9+W12+W15+W18+W21+W24+W27+W30+W33+W36+W39+W42</f>
        <v>83496839</v>
      </c>
      <c r="X8" s="79"/>
    </row>
    <row r="9" spans="1:24" ht="45">
      <c r="A9" s="283" t="s">
        <v>26</v>
      </c>
      <c r="B9" s="22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40" t="s">
        <v>136</v>
      </c>
      <c r="D9" s="240" t="s">
        <v>136</v>
      </c>
      <c r="E9" s="240" t="s">
        <v>136</v>
      </c>
      <c r="F9" s="240" t="str">
        <f>F11</f>
        <v>121007393А</v>
      </c>
      <c r="G9" s="24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3"/>
      <c r="B10" s="171" t="s">
        <v>171</v>
      </c>
      <c r="C10" s="58"/>
      <c r="D10" s="241"/>
      <c r="E10" s="241"/>
      <c r="F10" s="241"/>
      <c r="G10" s="24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3"/>
      <c r="B11" s="171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0" t="s">
        <v>27</v>
      </c>
      <c r="B12" s="22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40" t="s">
        <v>136</v>
      </c>
      <c r="D12" s="240" t="s">
        <v>136</v>
      </c>
      <c r="E12" s="240" t="s">
        <v>136</v>
      </c>
      <c r="F12" s="240" t="str">
        <f>'ПР3. 10.ПП1.Дороги.2.Мер.'!F10</f>
        <v>12100S393A</v>
      </c>
      <c r="G12" s="24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1"/>
      <c r="B13" s="171" t="s">
        <v>171</v>
      </c>
      <c r="C13" s="58"/>
      <c r="D13" s="241"/>
      <c r="E13" s="241"/>
      <c r="F13" s="241"/>
      <c r="G13" s="24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2"/>
      <c r="B14" s="171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12100S393A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0" t="s">
        <v>28</v>
      </c>
      <c r="B15" s="22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42" t="s">
        <v>136</v>
      </c>
      <c r="D15" s="242" t="s">
        <v>136</v>
      </c>
      <c r="E15" s="242" t="s">
        <v>136</v>
      </c>
      <c r="F15" s="240">
        <f>F17</f>
        <v>1210000160</v>
      </c>
      <c r="G15" s="24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29"/>
    </row>
    <row r="16" spans="1:24">
      <c r="A16" s="281"/>
      <c r="B16" s="171" t="s">
        <v>171</v>
      </c>
      <c r="C16" s="58"/>
      <c r="D16" s="241"/>
      <c r="E16" s="241"/>
      <c r="F16" s="241"/>
      <c r="G16" s="24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29"/>
    </row>
    <row r="17" spans="1:24">
      <c r="A17" s="282"/>
      <c r="B17" s="171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29"/>
    </row>
    <row r="18" spans="1:24" ht="45">
      <c r="A18" s="280" t="s">
        <v>96</v>
      </c>
      <c r="B18" s="22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42" t="s">
        <v>136</v>
      </c>
      <c r="D18" s="242" t="s">
        <v>136</v>
      </c>
      <c r="E18" s="242" t="s">
        <v>136</v>
      </c>
      <c r="F18" s="240" t="str">
        <f>F20</f>
        <v>121007393Б</v>
      </c>
      <c r="G18" s="24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29"/>
    </row>
    <row r="19" spans="1:24">
      <c r="A19" s="281"/>
      <c r="B19" s="171" t="s">
        <v>171</v>
      </c>
      <c r="C19" s="58"/>
      <c r="D19" s="241"/>
      <c r="E19" s="241"/>
      <c r="F19" s="241"/>
      <c r="G19" s="24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29"/>
    </row>
    <row r="20" spans="1:24">
      <c r="A20" s="282"/>
      <c r="B20" s="171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29"/>
    </row>
    <row r="21" spans="1:24" ht="45">
      <c r="A21" s="280" t="s">
        <v>113</v>
      </c>
      <c r="B21" s="22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42" t="s">
        <v>136</v>
      </c>
      <c r="D21" s="242" t="s">
        <v>136</v>
      </c>
      <c r="E21" s="242" t="s">
        <v>136</v>
      </c>
      <c r="F21" s="240" t="str">
        <f>F23</f>
        <v>12100S393Б</v>
      </c>
      <c r="G21" s="24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1"/>
      <c r="B22" s="171" t="s">
        <v>171</v>
      </c>
      <c r="C22" s="58"/>
      <c r="D22" s="241"/>
      <c r="E22" s="241"/>
      <c r="F22" s="241"/>
      <c r="G22" s="24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2"/>
      <c r="B23" s="171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45">
      <c r="A24" s="280" t="s">
        <v>314</v>
      </c>
      <c r="B24" s="226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24" s="242" t="s">
        <v>136</v>
      </c>
      <c r="D24" s="242" t="s">
        <v>136</v>
      </c>
      <c r="E24" s="242" t="s">
        <v>136</v>
      </c>
      <c r="F24" s="240">
        <f>'ПР3. 10.ПП1.Дороги.2.Мер.'!F15</f>
        <v>1210000130</v>
      </c>
      <c r="G24" s="24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1"/>
      <c r="B25" s="171" t="s">
        <v>171</v>
      </c>
      <c r="C25" s="58"/>
      <c r="D25" s="241"/>
      <c r="E25" s="241"/>
      <c r="F25" s="241"/>
      <c r="G25" s="24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2"/>
      <c r="B26" s="171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3" t="s">
        <v>315</v>
      </c>
      <c r="B27" s="22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42" t="s">
        <v>136</v>
      </c>
      <c r="D27" s="242" t="s">
        <v>136</v>
      </c>
      <c r="E27" s="242" t="s">
        <v>136</v>
      </c>
      <c r="F27" s="240">
        <f>F29</f>
        <v>1210073940</v>
      </c>
      <c r="G27" s="24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3"/>
      <c r="B28" s="171" t="s">
        <v>171</v>
      </c>
      <c r="C28" s="58"/>
      <c r="D28" s="241"/>
      <c r="E28" s="241"/>
      <c r="F28" s="241"/>
      <c r="G28" s="24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3"/>
      <c r="B29" s="171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3" t="s">
        <v>316</v>
      </c>
      <c r="B30" s="22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42" t="s">
        <v>136</v>
      </c>
      <c r="D30" s="242" t="s">
        <v>136</v>
      </c>
      <c r="E30" s="242" t="s">
        <v>136</v>
      </c>
      <c r="F30" s="240" t="str">
        <f>F32</f>
        <v>12100S3940</v>
      </c>
      <c r="G30" s="24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29"/>
    </row>
    <row r="31" spans="1:24" ht="15" customHeight="1">
      <c r="A31" s="283"/>
      <c r="B31" s="171" t="s">
        <v>171</v>
      </c>
      <c r="C31" s="58"/>
      <c r="D31" s="241"/>
      <c r="E31" s="241"/>
      <c r="F31" s="241"/>
      <c r="G31" s="24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29"/>
    </row>
    <row r="32" spans="1:24" ht="15" customHeight="1">
      <c r="A32" s="283"/>
      <c r="B32" s="171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29"/>
    </row>
    <row r="33" spans="1:24" ht="60">
      <c r="A33" s="283" t="s">
        <v>342</v>
      </c>
      <c r="B33" s="22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42" t="s">
        <v>136</v>
      </c>
      <c r="D33" s="242" t="s">
        <v>136</v>
      </c>
      <c r="E33" s="242" t="s">
        <v>136</v>
      </c>
      <c r="F33" s="240">
        <f>'ПР3. 10.ПП1.Дороги.2.Мер.'!F18</f>
        <v>1210000150</v>
      </c>
      <c r="G33" s="24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3"/>
      <c r="B34" s="171" t="s">
        <v>171</v>
      </c>
      <c r="C34" s="58"/>
      <c r="D34" s="241"/>
      <c r="E34" s="241"/>
      <c r="F34" s="241"/>
      <c r="G34" s="24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3"/>
      <c r="B35" s="171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3" t="s">
        <v>343</v>
      </c>
      <c r="B36" s="22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42" t="s">
        <v>136</v>
      </c>
      <c r="D36" s="242" t="s">
        <v>136</v>
      </c>
      <c r="E36" s="242" t="s">
        <v>136</v>
      </c>
      <c r="F36" s="240">
        <f>'ПР3. 10.ПП1.Дороги.2.Мер.'!F19</f>
        <v>1210000140</v>
      </c>
      <c r="G36" s="24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3"/>
      <c r="B37" s="171" t="s">
        <v>171</v>
      </c>
      <c r="C37" s="58"/>
      <c r="D37" s="241"/>
      <c r="E37" s="241"/>
      <c r="F37" s="241"/>
      <c r="G37" s="24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3"/>
      <c r="B38" s="171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0" t="s">
        <v>344</v>
      </c>
      <c r="B39" s="22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42" t="s">
        <v>136</v>
      </c>
      <c r="D39" s="242" t="s">
        <v>136</v>
      </c>
      <c r="E39" s="242" t="s">
        <v>136</v>
      </c>
      <c r="F39" s="240">
        <f>'ПР3. 10.ПП1.Дороги.2.Мер.'!F20</f>
        <v>1210000110</v>
      </c>
      <c r="G39" s="242" t="s">
        <v>136</v>
      </c>
      <c r="H39" s="78">
        <f>H41</f>
        <v>2779090.8</v>
      </c>
      <c r="I39" s="78">
        <f t="shared" ref="I39:J39" si="33">I41</f>
        <v>5000000</v>
      </c>
      <c r="J39" s="78">
        <f t="shared" si="33"/>
        <v>5000000</v>
      </c>
      <c r="K39" s="78">
        <f>K41</f>
        <v>12779090.800000001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2779090.8</v>
      </c>
      <c r="S39" s="78"/>
      <c r="T39" s="78">
        <f>T41</f>
        <v>2779090.8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1"/>
      <c r="B40" s="171" t="s">
        <v>171</v>
      </c>
      <c r="C40" s="58"/>
      <c r="D40" s="241"/>
      <c r="E40" s="241"/>
      <c r="F40" s="241"/>
      <c r="G40" s="24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29"/>
      <c r="W40" s="229"/>
      <c r="X40" s="284"/>
    </row>
    <row r="41" spans="1:24">
      <c r="A41" s="282"/>
      <c r="B41" s="171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2779090.8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12779090.800000001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2779090.8</v>
      </c>
      <c r="S41" s="48"/>
      <c r="T41" s="48">
        <f>H41</f>
        <v>2779090.8</v>
      </c>
      <c r="U41" s="48"/>
      <c r="V41" s="48"/>
      <c r="W41" s="48"/>
      <c r="X41" s="284"/>
    </row>
    <row r="42" spans="1:24" ht="45">
      <c r="A42" s="280" t="s">
        <v>345</v>
      </c>
      <c r="B42" s="22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42" t="s">
        <v>136</v>
      </c>
      <c r="D42" s="242" t="s">
        <v>136</v>
      </c>
      <c r="E42" s="242" t="s">
        <v>136</v>
      </c>
      <c r="F42" s="240" t="str">
        <f>F44</f>
        <v>1210000170</v>
      </c>
      <c r="G42" s="24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29"/>
    </row>
    <row r="43" spans="1:24">
      <c r="A43" s="281"/>
      <c r="B43" s="171" t="s">
        <v>171</v>
      </c>
      <c r="C43" s="58"/>
      <c r="D43" s="241"/>
      <c r="E43" s="241"/>
      <c r="F43" s="241"/>
      <c r="G43" s="24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29"/>
    </row>
    <row r="44" spans="1:24">
      <c r="A44" s="282"/>
      <c r="B44" s="171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29"/>
    </row>
    <row r="45" spans="1:24" ht="60">
      <c r="A45" s="280" t="s">
        <v>372</v>
      </c>
      <c r="B45" s="22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42" t="s">
        <v>136</v>
      </c>
      <c r="D45" s="242" t="s">
        <v>136</v>
      </c>
      <c r="E45" s="242" t="s">
        <v>136</v>
      </c>
      <c r="F45" s="240">
        <f>F47</f>
        <v>1210073950</v>
      </c>
      <c r="G45" s="24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29"/>
    </row>
    <row r="46" spans="1:24">
      <c r="A46" s="281"/>
      <c r="B46" s="171" t="s">
        <v>171</v>
      </c>
      <c r="C46" s="58"/>
      <c r="D46" s="241"/>
      <c r="E46" s="241"/>
      <c r="F46" s="241"/>
      <c r="G46" s="24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29"/>
    </row>
    <row r="47" spans="1:24">
      <c r="A47" s="282"/>
      <c r="B47" s="171" t="s">
        <v>57</v>
      </c>
      <c r="C47" s="58">
        <f>'ПР3. 10.ПП1.Дороги.2.Мер.'!C24</f>
        <v>0</v>
      </c>
      <c r="D47" s="58">
        <f>'ПР3. 10.ПП1.Дороги.2.Мер.'!D24</f>
        <v>0</v>
      </c>
      <c r="E47" s="58">
        <f>'ПР3. 10.ПП1.Дороги.2.Мер.'!E24</f>
        <v>0</v>
      </c>
      <c r="F47" s="58">
        <f>'ПР3. 10.ПП1.Дороги.2.Мер.'!F22</f>
        <v>1210073950</v>
      </c>
      <c r="G47" s="58">
        <f>'ПР3. 10.ПП1.Дороги.2.Мер.'!G24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29"/>
    </row>
    <row r="48" spans="1:24" ht="28.5">
      <c r="A48" s="74" t="s">
        <v>7</v>
      </c>
      <c r="B48" s="74" t="s">
        <v>76</v>
      </c>
      <c r="C48" s="237" t="s">
        <v>5</v>
      </c>
      <c r="D48" s="237" t="str">
        <f>C48</f>
        <v>Х</v>
      </c>
      <c r="E48" s="237" t="str">
        <f>D48</f>
        <v>Х</v>
      </c>
      <c r="F48" s="237">
        <v>1220000000</v>
      </c>
      <c r="G48" s="237" t="s">
        <v>136</v>
      </c>
      <c r="H48" s="85">
        <f>'ПР5. 13.ПП2.БДД.2.Мер.'!H20</f>
        <v>1667092</v>
      </c>
      <c r="I48" s="85">
        <f>'ПР5. 13.ПП2.БДД.2.Мер.'!I20</f>
        <v>370000</v>
      </c>
      <c r="J48" s="85">
        <f>'ПР5. 13.ПП2.БДД.2.Мер.'!J20</f>
        <v>370000</v>
      </c>
      <c r="K48" s="85">
        <f>'ПР5. 13.ПП2.БДД.2.Мер.'!K20</f>
        <v>2407092</v>
      </c>
      <c r="L48" s="85">
        <v>5698160</v>
      </c>
      <c r="M48" s="85">
        <v>5600970.0999999996</v>
      </c>
      <c r="N48" s="85">
        <f>N49+N52+N55+N58+N61+N64+N67+N71</f>
        <v>320000</v>
      </c>
      <c r="O48" s="85">
        <f t="shared" ref="O48:W48" si="43">O49+O52+O55+O58+O61+O64+O67+O71</f>
        <v>314700</v>
      </c>
      <c r="P48" s="85">
        <f t="shared" si="43"/>
        <v>445000</v>
      </c>
      <c r="Q48" s="85">
        <f t="shared" si="43"/>
        <v>421980</v>
      </c>
      <c r="R48" s="85">
        <f t="shared" si="43"/>
        <v>859360</v>
      </c>
      <c r="S48" s="85"/>
      <c r="T48" s="85">
        <f t="shared" si="43"/>
        <v>1667092</v>
      </c>
      <c r="U48" s="85">
        <f t="shared" si="43"/>
        <v>0</v>
      </c>
      <c r="V48" s="85">
        <f t="shared" si="43"/>
        <v>370000</v>
      </c>
      <c r="W48" s="85">
        <f t="shared" si="43"/>
        <v>370000</v>
      </c>
      <c r="X48" s="284"/>
    </row>
    <row r="49" spans="1:24" ht="63" customHeight="1">
      <c r="A49" s="280" t="s">
        <v>29</v>
      </c>
      <c r="B49" s="22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9" s="242" t="s">
        <v>136</v>
      </c>
      <c r="D49" s="242" t="s">
        <v>136</v>
      </c>
      <c r="E49" s="242" t="s">
        <v>136</v>
      </c>
      <c r="F49" s="240" t="str">
        <f>F51</f>
        <v>1220074920</v>
      </c>
      <c r="G49" s="242" t="s">
        <v>136</v>
      </c>
      <c r="H49" s="78">
        <f>H51</f>
        <v>232800</v>
      </c>
      <c r="I49" s="78">
        <f t="shared" ref="I49:K49" si="44">I51</f>
        <v>0</v>
      </c>
      <c r="J49" s="78">
        <f t="shared" si="44"/>
        <v>0</v>
      </c>
      <c r="K49" s="78">
        <f t="shared" si="44"/>
        <v>232800</v>
      </c>
      <c r="L49" s="78">
        <f>L51</f>
        <v>310000</v>
      </c>
      <c r="M49" s="78">
        <f t="shared" ref="M49:Q49" si="45">M51</f>
        <v>310000</v>
      </c>
      <c r="N49" s="78">
        <f t="shared" si="45"/>
        <v>0</v>
      </c>
      <c r="O49" s="78">
        <f t="shared" si="45"/>
        <v>0</v>
      </c>
      <c r="P49" s="78">
        <f t="shared" si="45"/>
        <v>0</v>
      </c>
      <c r="Q49" s="78">
        <f t="shared" si="45"/>
        <v>0</v>
      </c>
      <c r="R49" s="78">
        <f t="shared" ref="R49" si="46">R51</f>
        <v>232800</v>
      </c>
      <c r="S49" s="78"/>
      <c r="T49" s="78">
        <f t="shared" ref="T49" si="47">T51</f>
        <v>232800</v>
      </c>
      <c r="U49" s="78"/>
      <c r="V49" s="78">
        <f t="shared" ref="V49:W49" si="48">V51</f>
        <v>0</v>
      </c>
      <c r="W49" s="78">
        <f t="shared" si="48"/>
        <v>0</v>
      </c>
      <c r="X49" s="284"/>
    </row>
    <row r="50" spans="1:24">
      <c r="A50" s="281"/>
      <c r="B50" s="171" t="s">
        <v>171</v>
      </c>
      <c r="C50" s="58"/>
      <c r="D50" s="241"/>
      <c r="E50" s="241"/>
      <c r="F50" s="241"/>
      <c r="G50" s="241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84"/>
    </row>
    <row r="51" spans="1:24">
      <c r="A51" s="282"/>
      <c r="B51" s="171" t="s">
        <v>57</v>
      </c>
      <c r="C51" s="58" t="str">
        <f>'ПР5. 13.ПП2.БДД.2.Мер.'!C9</f>
        <v>009</v>
      </c>
      <c r="D51" s="58" t="str">
        <f>'ПР5. 13.ПП2.БДД.2.Мер.'!D9</f>
        <v>04</v>
      </c>
      <c r="E51" s="58" t="str">
        <f>'ПР5. 13.ПП2.БДД.2.Мер.'!E9</f>
        <v>09</v>
      </c>
      <c r="F51" s="58" t="str">
        <f>'ПР5. 13.ПП2.БДД.2.Мер.'!F9</f>
        <v>1220074920</v>
      </c>
      <c r="G51" s="58" t="str">
        <f>'ПР5. 13.ПП2.БДД.2.Мер.'!G9</f>
        <v>244</v>
      </c>
      <c r="H51" s="48">
        <f>'ПР5. 13.ПП2.БДД.2.Мер.'!H9</f>
        <v>232800</v>
      </c>
      <c r="I51" s="48">
        <f>'ПР5. 13.ПП2.БДД.2.Мер.'!I9</f>
        <v>0</v>
      </c>
      <c r="J51" s="48">
        <f>'ПР5. 13.ПП2.БДД.2.Мер.'!J9</f>
        <v>0</v>
      </c>
      <c r="K51" s="48">
        <f>'ПР5. 13.ПП2.БДД.2.Мер.'!K9</f>
        <v>232800</v>
      </c>
      <c r="L51" s="48">
        <v>310000</v>
      </c>
      <c r="M51" s="48">
        <v>310000</v>
      </c>
      <c r="N51" s="48">
        <v>0</v>
      </c>
      <c r="O51" s="48">
        <v>0</v>
      </c>
      <c r="P51" s="48">
        <v>0</v>
      </c>
      <c r="Q51" s="48">
        <v>0</v>
      </c>
      <c r="R51" s="48">
        <f>H51</f>
        <v>232800</v>
      </c>
      <c r="S51" s="48"/>
      <c r="T51" s="48">
        <f>H51</f>
        <v>232800</v>
      </c>
      <c r="U51" s="48"/>
      <c r="V51" s="48">
        <f>'ПР5. 13.ПП2.БДД.2.Мер.'!I9</f>
        <v>0</v>
      </c>
      <c r="W51" s="48">
        <f>'ПР5. 13.ПП2.БДД.2.Мер.'!J9</f>
        <v>0</v>
      </c>
      <c r="X51" s="284"/>
    </row>
    <row r="52" spans="1:24" ht="60">
      <c r="A52" s="280" t="s">
        <v>30</v>
      </c>
      <c r="B52" s="22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42" t="s">
        <v>136</v>
      </c>
      <c r="D52" s="242" t="s">
        <v>136</v>
      </c>
      <c r="E52" s="242" t="s">
        <v>136</v>
      </c>
      <c r="F52" s="240" t="str">
        <f>F54</f>
        <v>12200S4920</v>
      </c>
      <c r="G52" s="242" t="s">
        <v>136</v>
      </c>
      <c r="H52" s="78">
        <f>H54</f>
        <v>46560</v>
      </c>
      <c r="I52" s="78">
        <f t="shared" ref="I52:K52" si="49">I54</f>
        <v>0</v>
      </c>
      <c r="J52" s="78">
        <f t="shared" si="49"/>
        <v>0</v>
      </c>
      <c r="K52" s="78">
        <f t="shared" si="49"/>
        <v>46560</v>
      </c>
      <c r="L52" s="78">
        <f>L54</f>
        <v>62000</v>
      </c>
      <c r="M52" s="78">
        <f t="shared" ref="M52:Q52" si="50">M54</f>
        <v>62000</v>
      </c>
      <c r="N52" s="78">
        <f t="shared" si="50"/>
        <v>0</v>
      </c>
      <c r="O52" s="78">
        <f t="shared" si="50"/>
        <v>0</v>
      </c>
      <c r="P52" s="78">
        <f t="shared" si="50"/>
        <v>0</v>
      </c>
      <c r="Q52" s="78">
        <f t="shared" si="50"/>
        <v>0</v>
      </c>
      <c r="R52" s="78">
        <f t="shared" ref="R52" si="51">R54</f>
        <v>46560</v>
      </c>
      <c r="S52" s="78"/>
      <c r="T52" s="78">
        <f t="shared" ref="T52" si="52">T54</f>
        <v>46560</v>
      </c>
      <c r="U52" s="78"/>
      <c r="V52" s="78">
        <f t="shared" ref="V52:W52" si="53">V54</f>
        <v>0</v>
      </c>
      <c r="W52" s="78">
        <f t="shared" si="53"/>
        <v>0</v>
      </c>
      <c r="X52" s="284"/>
    </row>
    <row r="53" spans="1:24">
      <c r="A53" s="281"/>
      <c r="B53" s="171" t="s">
        <v>171</v>
      </c>
      <c r="C53" s="58"/>
      <c r="D53" s="241"/>
      <c r="E53" s="241"/>
      <c r="F53" s="241"/>
      <c r="G53" s="24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2"/>
      <c r="B54" s="171" t="s">
        <v>57</v>
      </c>
      <c r="C54" s="58" t="str">
        <f>'ПР5. 13.ПП2.БДД.2.Мер.'!C10</f>
        <v>009</v>
      </c>
      <c r="D54" s="58" t="str">
        <f>'ПР5. 13.ПП2.БДД.2.Мер.'!D10</f>
        <v>04</v>
      </c>
      <c r="E54" s="58" t="str">
        <f>'ПР5. 13.ПП2.БДД.2.Мер.'!E10</f>
        <v>09</v>
      </c>
      <c r="F54" s="58" t="str">
        <f>'ПР5. 13.ПП2.БДД.2.Мер.'!F10</f>
        <v>12200S4920</v>
      </c>
      <c r="G54" s="58" t="str">
        <f>'ПР5. 13.ПП2.БДД.2.Мер.'!G10</f>
        <v>244</v>
      </c>
      <c r="H54" s="48">
        <f>'ПР5. 13.ПП2.БДД.2.Мер.'!H10</f>
        <v>46560</v>
      </c>
      <c r="I54" s="48">
        <f>'ПР5. 13.ПП2.БДД.2.Мер.'!I10</f>
        <v>0</v>
      </c>
      <c r="J54" s="48">
        <f>'ПР5. 13.ПП2.БДД.2.Мер.'!J10</f>
        <v>0</v>
      </c>
      <c r="K54" s="48">
        <f>'ПР5. 13.ПП2.БДД.2.Мер.'!K10</f>
        <v>46560</v>
      </c>
      <c r="L54" s="48">
        <v>62000</v>
      </c>
      <c r="M54" s="48">
        <v>62000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46560</v>
      </c>
      <c r="S54" s="48"/>
      <c r="T54" s="48">
        <f>H54</f>
        <v>46560</v>
      </c>
      <c r="U54" s="48"/>
      <c r="V54" s="48">
        <f>'ПР5. 13.ПП2.БДД.2.Мер.'!I10</f>
        <v>0</v>
      </c>
      <c r="W54" s="48">
        <f>'ПР5. 13.ПП2.БДД.2.Мер.'!J10</f>
        <v>0</v>
      </c>
      <c r="X54" s="284"/>
    </row>
    <row r="55" spans="1:24" ht="45">
      <c r="A55" s="280" t="s">
        <v>31</v>
      </c>
      <c r="B55" s="22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5" s="242" t="s">
        <v>136</v>
      </c>
      <c r="D55" s="242" t="s">
        <v>136</v>
      </c>
      <c r="E55" s="242" t="s">
        <v>136</v>
      </c>
      <c r="F55" s="240" t="str">
        <f>'ПР5. 13.ПП2.БДД.2.Мер.'!F11</f>
        <v>1220000010</v>
      </c>
      <c r="G55" s="242" t="s">
        <v>136</v>
      </c>
      <c r="H55" s="78">
        <f>H57</f>
        <v>200000</v>
      </c>
      <c r="I55" s="78">
        <f t="shared" ref="I55:K55" si="54">I57</f>
        <v>200000</v>
      </c>
      <c r="J55" s="78">
        <f t="shared" si="54"/>
        <v>200000</v>
      </c>
      <c r="K55" s="78">
        <f t="shared" si="54"/>
        <v>600000</v>
      </c>
      <c r="L55" s="78">
        <f>L57</f>
        <v>100000</v>
      </c>
      <c r="M55" s="78">
        <f t="shared" ref="M55:W55" si="55">M57</f>
        <v>4080</v>
      </c>
      <c r="N55" s="78">
        <f t="shared" si="55"/>
        <v>20000</v>
      </c>
      <c r="O55" s="78">
        <f t="shared" si="55"/>
        <v>14700</v>
      </c>
      <c r="P55" s="78">
        <f t="shared" si="55"/>
        <v>55000</v>
      </c>
      <c r="Q55" s="78">
        <f t="shared" si="55"/>
        <v>31980</v>
      </c>
      <c r="R55" s="78">
        <f t="shared" si="55"/>
        <v>110000</v>
      </c>
      <c r="S55" s="78"/>
      <c r="T55" s="78">
        <f t="shared" si="55"/>
        <v>200000</v>
      </c>
      <c r="U55" s="78"/>
      <c r="V55" s="78">
        <f t="shared" si="55"/>
        <v>200000</v>
      </c>
      <c r="W55" s="78">
        <f t="shared" si="55"/>
        <v>200000</v>
      </c>
      <c r="X55" s="284"/>
    </row>
    <row r="56" spans="1:24">
      <c r="A56" s="281"/>
      <c r="B56" s="171" t="s">
        <v>171</v>
      </c>
      <c r="C56" s="58"/>
      <c r="D56" s="241"/>
      <c r="E56" s="241"/>
      <c r="F56" s="241"/>
      <c r="G56" s="24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2"/>
      <c r="B57" s="171" t="s">
        <v>57</v>
      </c>
      <c r="C57" s="58" t="str">
        <f>'ПР5. 13.ПП2.БДД.2.Мер.'!C11</f>
        <v>009</v>
      </c>
      <c r="D57" s="58" t="str">
        <f>'ПР5. 13.ПП2.БДД.2.Мер.'!D11</f>
        <v>05</v>
      </c>
      <c r="E57" s="58" t="str">
        <f>'ПР5. 13.ПП2.БДД.2.Мер.'!E11</f>
        <v>03</v>
      </c>
      <c r="F57" s="58" t="str">
        <f>'ПР5. 13.ПП2.БДД.2.Мер.'!F11</f>
        <v>1220000010</v>
      </c>
      <c r="G57" s="58" t="str">
        <f>'ПР5. 13.ПП2.БДД.2.Мер.'!G11</f>
        <v>244</v>
      </c>
      <c r="H57" s="48">
        <f>'ПР5. 13.ПП2.БДД.2.Мер.'!H11</f>
        <v>200000</v>
      </c>
      <c r="I57" s="48">
        <f>'ПР5. 13.ПП2.БДД.2.Мер.'!I11</f>
        <v>200000</v>
      </c>
      <c r="J57" s="48">
        <f>'ПР5. 13.ПП2.БДД.2.Мер.'!J11</f>
        <v>200000</v>
      </c>
      <c r="K57" s="48">
        <f>'ПР5. 13.ПП2.БДД.2.Мер.'!K11</f>
        <v>600000</v>
      </c>
      <c r="L57" s="48">
        <v>100000</v>
      </c>
      <c r="M57" s="48">
        <v>4080</v>
      </c>
      <c r="N57" s="48">
        <v>20000</v>
      </c>
      <c r="O57" s="48">
        <v>14700</v>
      </c>
      <c r="P57" s="48">
        <f>N57+35000</f>
        <v>55000</v>
      </c>
      <c r="Q57" s="48">
        <v>31980</v>
      </c>
      <c r="R57" s="48">
        <f>P57+55000</f>
        <v>110000</v>
      </c>
      <c r="S57" s="48"/>
      <c r="T57" s="48">
        <f>H57</f>
        <v>200000</v>
      </c>
      <c r="U57" s="48"/>
      <c r="V57" s="48">
        <f>I57</f>
        <v>200000</v>
      </c>
      <c r="W57" s="48">
        <f>J57</f>
        <v>200000</v>
      </c>
      <c r="X57" s="284"/>
    </row>
    <row r="58" spans="1:24" ht="30">
      <c r="A58" s="283" t="s">
        <v>317</v>
      </c>
      <c r="B58" s="226" t="str">
        <f>'ПР5. 13.ПП2.БДД.2.Мер.'!A13</f>
        <v>Проведение конкурсов по тематике "Безопасность дорожного движения в ЗАТО Железногорск"</v>
      </c>
      <c r="C58" s="242" t="s">
        <v>136</v>
      </c>
      <c r="D58" s="242" t="s">
        <v>136</v>
      </c>
      <c r="E58" s="242" t="s">
        <v>136</v>
      </c>
      <c r="F58" s="240" t="str">
        <f>'ПР5. 13.ПП2.БДД.2.Мер.'!F13</f>
        <v>1220000020</v>
      </c>
      <c r="G58" s="242" t="s">
        <v>136</v>
      </c>
      <c r="H58" s="78">
        <f>H60</f>
        <v>80000</v>
      </c>
      <c r="I58" s="78">
        <f t="shared" ref="I58:K58" si="56">I60</f>
        <v>80000</v>
      </c>
      <c r="J58" s="78">
        <f t="shared" si="56"/>
        <v>80000</v>
      </c>
      <c r="K58" s="78">
        <f t="shared" si="56"/>
        <v>240000</v>
      </c>
      <c r="L58" s="78">
        <f t="shared" ref="L58:W58" si="57">L60</f>
        <v>80000</v>
      </c>
      <c r="M58" s="78">
        <f t="shared" si="57"/>
        <v>80000</v>
      </c>
      <c r="N58" s="78">
        <f t="shared" si="57"/>
        <v>0</v>
      </c>
      <c r="O58" s="78">
        <f t="shared" si="57"/>
        <v>0</v>
      </c>
      <c r="P58" s="78">
        <f t="shared" si="57"/>
        <v>0</v>
      </c>
      <c r="Q58" s="78">
        <f t="shared" si="57"/>
        <v>0</v>
      </c>
      <c r="R58" s="78">
        <f t="shared" si="57"/>
        <v>80000</v>
      </c>
      <c r="S58" s="78"/>
      <c r="T58" s="78">
        <f t="shared" si="57"/>
        <v>80000</v>
      </c>
      <c r="U58" s="78"/>
      <c r="V58" s="78">
        <f t="shared" si="57"/>
        <v>80000</v>
      </c>
      <c r="W58" s="78">
        <f t="shared" si="57"/>
        <v>80000</v>
      </c>
      <c r="X58" s="284"/>
    </row>
    <row r="59" spans="1:24">
      <c r="A59" s="283"/>
      <c r="B59" s="171" t="s">
        <v>171</v>
      </c>
      <c r="C59" s="58"/>
      <c r="D59" s="241"/>
      <c r="E59" s="241"/>
      <c r="F59" s="241"/>
      <c r="G59" s="24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225"/>
      <c r="W59" s="225"/>
      <c r="X59" s="284"/>
    </row>
    <row r="60" spans="1:24">
      <c r="A60" s="283"/>
      <c r="B60" s="171" t="s">
        <v>57</v>
      </c>
      <c r="C60" s="58" t="str">
        <f>'ПР5. 13.ПП2.БДД.2.Мер.'!C13</f>
        <v>009</v>
      </c>
      <c r="D60" s="58" t="str">
        <f>'ПР5. 13.ПП2.БДД.2.Мер.'!D13</f>
        <v>01</v>
      </c>
      <c r="E60" s="58" t="str">
        <f>'ПР5. 13.ПП2.БДД.2.Мер.'!E13</f>
        <v>13</v>
      </c>
      <c r="F60" s="58" t="str">
        <f>'ПР5. 13.ПП2.БДД.2.Мер.'!F13</f>
        <v>1220000020</v>
      </c>
      <c r="G60" s="58" t="str">
        <f>'ПР5. 13.ПП2.БДД.2.Мер.'!G13</f>
        <v>244</v>
      </c>
      <c r="H60" s="48">
        <f>'ПР5. 13.ПП2.БДД.2.Мер.'!H13</f>
        <v>80000</v>
      </c>
      <c r="I60" s="48">
        <f>'ПР5. 13.ПП2.БДД.2.Мер.'!I13</f>
        <v>80000</v>
      </c>
      <c r="J60" s="48">
        <f>'ПР5. 13.ПП2.БДД.2.Мер.'!J13</f>
        <v>80000</v>
      </c>
      <c r="K60" s="48">
        <f>'ПР5. 13.ПП2.БДД.2.Мер.'!K13</f>
        <v>240000</v>
      </c>
      <c r="L60" s="48">
        <v>80000</v>
      </c>
      <c r="M60" s="48">
        <v>80000</v>
      </c>
      <c r="N60" s="48">
        <v>0</v>
      </c>
      <c r="O60" s="48">
        <v>0</v>
      </c>
      <c r="P60" s="48">
        <v>0</v>
      </c>
      <c r="Q60" s="48">
        <v>0</v>
      </c>
      <c r="R60" s="48">
        <f>H60</f>
        <v>80000</v>
      </c>
      <c r="S60" s="48"/>
      <c r="T60" s="48">
        <f>R60</f>
        <v>80000</v>
      </c>
      <c r="U60" s="48"/>
      <c r="V60" s="48">
        <f>'ПР5. 13.ПП2.БДД.2.Мер.'!I13</f>
        <v>80000</v>
      </c>
      <c r="W60" s="48">
        <f>'ПР5. 13.ПП2.БДД.2.Мер.'!J13</f>
        <v>80000</v>
      </c>
      <c r="X60" s="284"/>
    </row>
    <row r="61" spans="1:24" ht="30">
      <c r="A61" s="283" t="s">
        <v>327</v>
      </c>
      <c r="B61" s="226" t="str">
        <f>'ПР5. 13.ПП2.БДД.2.Мер.'!A14</f>
        <v>Организация социальной рекламы и печатной продукции по безопасности дорожного движения</v>
      </c>
      <c r="C61" s="242" t="s">
        <v>136</v>
      </c>
      <c r="D61" s="242" t="s">
        <v>136</v>
      </c>
      <c r="E61" s="242" t="s">
        <v>136</v>
      </c>
      <c r="F61" s="240" t="s">
        <v>282</v>
      </c>
      <c r="G61" s="242" t="s">
        <v>136</v>
      </c>
      <c r="H61" s="78">
        <f>H63</f>
        <v>90000</v>
      </c>
      <c r="I61" s="78">
        <f t="shared" ref="I61:M61" si="58">I63</f>
        <v>90000</v>
      </c>
      <c r="J61" s="78">
        <f t="shared" si="58"/>
        <v>90000</v>
      </c>
      <c r="K61" s="78">
        <f t="shared" si="58"/>
        <v>270000</v>
      </c>
      <c r="L61" s="78">
        <f t="shared" si="58"/>
        <v>90000</v>
      </c>
      <c r="M61" s="78">
        <f t="shared" si="58"/>
        <v>90000</v>
      </c>
      <c r="N61" s="78">
        <f t="shared" ref="N61" si="59">N63</f>
        <v>0</v>
      </c>
      <c r="O61" s="78">
        <f t="shared" ref="O61:W61" si="60">O63</f>
        <v>0</v>
      </c>
      <c r="P61" s="78">
        <f t="shared" si="60"/>
        <v>90000</v>
      </c>
      <c r="Q61" s="78">
        <f t="shared" si="60"/>
        <v>90000</v>
      </c>
      <c r="R61" s="78">
        <f t="shared" si="60"/>
        <v>90000</v>
      </c>
      <c r="S61" s="78"/>
      <c r="T61" s="78">
        <f t="shared" si="60"/>
        <v>90000</v>
      </c>
      <c r="U61" s="78"/>
      <c r="V61" s="78">
        <f t="shared" si="60"/>
        <v>90000</v>
      </c>
      <c r="W61" s="78">
        <f t="shared" si="60"/>
        <v>90000</v>
      </c>
      <c r="X61" s="284"/>
    </row>
    <row r="62" spans="1:24">
      <c r="A62" s="283"/>
      <c r="B62" s="171" t="s">
        <v>171</v>
      </c>
      <c r="C62" s="58"/>
      <c r="D62" s="241"/>
      <c r="E62" s="241"/>
      <c r="F62" s="241"/>
      <c r="G62" s="241"/>
      <c r="H62" s="48"/>
      <c r="I62" s="48"/>
      <c r="J62" s="48"/>
      <c r="K62" s="48"/>
      <c r="L62" s="48"/>
      <c r="M62" s="48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284"/>
    </row>
    <row r="63" spans="1:24">
      <c r="A63" s="283"/>
      <c r="B63" s="171" t="s">
        <v>57</v>
      </c>
      <c r="C63" s="58" t="str">
        <f>'ПР5. 13.ПП2.БДД.2.Мер.'!C14</f>
        <v>009</v>
      </c>
      <c r="D63" s="58" t="str">
        <f>'ПР5. 13.ПП2.БДД.2.Мер.'!D14</f>
        <v>01</v>
      </c>
      <c r="E63" s="58" t="str">
        <f>'ПР5. 13.ПП2.БДД.2.Мер.'!E14</f>
        <v>13</v>
      </c>
      <c r="F63" s="58" t="str">
        <f>'ПР5. 13.ПП2.БДД.2.Мер.'!F14</f>
        <v>1220000030</v>
      </c>
      <c r="G63" s="58" t="str">
        <f>'ПР5. 13.ПП2.БДД.2.Мер.'!G14</f>
        <v>244</v>
      </c>
      <c r="H63" s="48">
        <f>'ПР5. 13.ПП2.БДД.2.Мер.'!H14</f>
        <v>90000</v>
      </c>
      <c r="I63" s="48">
        <f>'ПР5. 13.ПП2.БДД.2.Мер.'!I14</f>
        <v>90000</v>
      </c>
      <c r="J63" s="48">
        <f>'ПР5. 13.ПП2.БДД.2.Мер.'!J14</f>
        <v>90000</v>
      </c>
      <c r="K63" s="48">
        <f>'ПР5. 13.ПП2.БДД.2.Мер.'!K14</f>
        <v>270000</v>
      </c>
      <c r="L63" s="48">
        <v>90000</v>
      </c>
      <c r="M63" s="48">
        <v>90000</v>
      </c>
      <c r="N63" s="48">
        <v>0</v>
      </c>
      <c r="O63" s="48">
        <v>0</v>
      </c>
      <c r="P63" s="48">
        <v>90000</v>
      </c>
      <c r="Q63" s="48">
        <v>90000</v>
      </c>
      <c r="R63" s="48">
        <f>H63</f>
        <v>90000</v>
      </c>
      <c r="S63" s="48"/>
      <c r="T63" s="48">
        <f>H63</f>
        <v>90000</v>
      </c>
      <c r="U63" s="48"/>
      <c r="V63" s="48">
        <f>'ПР5. 13.ПП2.БДД.2.Мер.'!I14</f>
        <v>90000</v>
      </c>
      <c r="W63" s="48">
        <f>'ПР5. 13.ПП2.БДД.2.Мер.'!J14</f>
        <v>90000</v>
      </c>
      <c r="X63" s="284"/>
    </row>
    <row r="64" spans="1:24">
      <c r="A64" s="283" t="s">
        <v>346</v>
      </c>
      <c r="B64" s="226" t="str">
        <f>'ПР5. 13.ПП2.БДД.2.Мер.'!A15</f>
        <v>Уплата административных штрафов и иных платежей</v>
      </c>
      <c r="C64" s="242" t="s">
        <v>136</v>
      </c>
      <c r="D64" s="242" t="s">
        <v>136</v>
      </c>
      <c r="E64" s="242" t="s">
        <v>136</v>
      </c>
      <c r="F64" s="240"/>
      <c r="G64" s="242" t="s">
        <v>136</v>
      </c>
      <c r="H64" s="78">
        <f>H66</f>
        <v>1000000</v>
      </c>
      <c r="I64" s="78">
        <f t="shared" ref="I64:K64" si="61">I66</f>
        <v>0</v>
      </c>
      <c r="J64" s="78">
        <f t="shared" si="61"/>
        <v>0</v>
      </c>
      <c r="K64" s="78">
        <f t="shared" si="61"/>
        <v>1000000</v>
      </c>
      <c r="L64" s="78">
        <f>L66</f>
        <v>0</v>
      </c>
      <c r="M64" s="78">
        <f t="shared" ref="M64:R64" si="62">M66</f>
        <v>0</v>
      </c>
      <c r="N64" s="78">
        <f t="shared" si="62"/>
        <v>300000</v>
      </c>
      <c r="O64" s="78">
        <f t="shared" si="62"/>
        <v>300000</v>
      </c>
      <c r="P64" s="78">
        <f t="shared" si="62"/>
        <v>300000</v>
      </c>
      <c r="Q64" s="78">
        <f t="shared" si="62"/>
        <v>300000</v>
      </c>
      <c r="R64" s="78">
        <f t="shared" si="62"/>
        <v>300000</v>
      </c>
      <c r="S64" s="78"/>
      <c r="T64" s="78">
        <f t="shared" ref="T64" si="63">T66</f>
        <v>1000000</v>
      </c>
      <c r="U64" s="78"/>
      <c r="V64" s="78">
        <f t="shared" ref="V64:W64" si="64">V66</f>
        <v>0</v>
      </c>
      <c r="W64" s="78">
        <f t="shared" si="64"/>
        <v>0</v>
      </c>
      <c r="X64" s="284"/>
    </row>
    <row r="65" spans="1:24">
      <c r="A65" s="283"/>
      <c r="B65" s="171" t="s">
        <v>171</v>
      </c>
      <c r="C65" s="58"/>
      <c r="D65" s="241"/>
      <c r="E65" s="241"/>
      <c r="F65" s="241"/>
      <c r="G65" s="24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3"/>
      <c r="B66" s="171" t="s">
        <v>57</v>
      </c>
      <c r="C66" s="58" t="str">
        <f>'ПР5. 13.ПП2.БДД.2.Мер.'!C15</f>
        <v>009</v>
      </c>
      <c r="D66" s="58" t="str">
        <f>'ПР5. 13.ПП2.БДД.2.Мер.'!D15</f>
        <v>01</v>
      </c>
      <c r="E66" s="58" t="str">
        <f>'ПР5. 13.ПП2.БДД.2.Мер.'!E15</f>
        <v>13</v>
      </c>
      <c r="F66" s="58" t="str">
        <f>'ПР5. 13.ПП2.БДД.2.Мер.'!F15</f>
        <v>1220000040</v>
      </c>
      <c r="G66" s="58" t="str">
        <f>'ПР5. 13.ПП2.БДД.2.Мер.'!G15</f>
        <v>853</v>
      </c>
      <c r="H66" s="48">
        <f>'ПР5. 13.ПП2.БДД.2.Мер.'!H15</f>
        <v>1000000</v>
      </c>
      <c r="I66" s="48">
        <f>'ПР5. 13.ПП2.БДД.2.Мер.'!I15</f>
        <v>0</v>
      </c>
      <c r="J66" s="48">
        <f>'ПР5. 13.ПП2.БДД.2.Мер.'!J15</f>
        <v>0</v>
      </c>
      <c r="K66" s="48">
        <f>'ПР5. 13.ПП2.БДД.2.Мер.'!K15</f>
        <v>1000000</v>
      </c>
      <c r="L66" s="48">
        <v>0</v>
      </c>
      <c r="M66" s="48">
        <v>0</v>
      </c>
      <c r="N66" s="48">
        <v>300000</v>
      </c>
      <c r="O66" s="48">
        <v>300000</v>
      </c>
      <c r="P66" s="48">
        <v>300000</v>
      </c>
      <c r="Q66" s="48">
        <v>300000</v>
      </c>
      <c r="R66" s="48">
        <v>300000</v>
      </c>
      <c r="S66" s="48"/>
      <c r="T66" s="48">
        <f>H66</f>
        <v>1000000</v>
      </c>
      <c r="U66" s="48"/>
      <c r="V66" s="48">
        <f>'ПР5. 13.ПП2.БДД.2.Мер.'!I15</f>
        <v>0</v>
      </c>
      <c r="W66" s="48">
        <f>'ПР5. 13.ПП2.БДД.2.Мер.'!J15</f>
        <v>0</v>
      </c>
      <c r="X66" s="284"/>
    </row>
    <row r="67" spans="1:24" ht="30">
      <c r="A67" s="280" t="s">
        <v>360</v>
      </c>
      <c r="B67" s="233" t="s">
        <v>353</v>
      </c>
      <c r="C67" s="242" t="s">
        <v>136</v>
      </c>
      <c r="D67" s="242" t="s">
        <v>136</v>
      </c>
      <c r="E67" s="242" t="s">
        <v>136</v>
      </c>
      <c r="F67" s="240" t="str">
        <f>F69</f>
        <v>1220073980</v>
      </c>
      <c r="G67" s="242" t="s">
        <v>136</v>
      </c>
      <c r="H67" s="78">
        <f>H69+H70</f>
        <v>16120</v>
      </c>
      <c r="I67" s="78">
        <f t="shared" ref="I67:K67" si="65">I69+I70</f>
        <v>0</v>
      </c>
      <c r="J67" s="78">
        <f t="shared" si="65"/>
        <v>0</v>
      </c>
      <c r="K67" s="78">
        <f t="shared" si="65"/>
        <v>16120</v>
      </c>
      <c r="L67" s="78">
        <f>L69+L70</f>
        <v>0</v>
      </c>
      <c r="M67" s="78">
        <f t="shared" ref="M67:W67" si="66">M69+M70</f>
        <v>0</v>
      </c>
      <c r="N67" s="78">
        <f t="shared" si="66"/>
        <v>0</v>
      </c>
      <c r="O67" s="78">
        <f t="shared" si="66"/>
        <v>0</v>
      </c>
      <c r="P67" s="78">
        <f t="shared" si="66"/>
        <v>0</v>
      </c>
      <c r="Q67" s="78">
        <f t="shared" si="66"/>
        <v>0</v>
      </c>
      <c r="R67" s="78">
        <f t="shared" si="66"/>
        <v>0</v>
      </c>
      <c r="S67" s="78">
        <f t="shared" si="66"/>
        <v>0</v>
      </c>
      <c r="T67" s="78">
        <f t="shared" si="66"/>
        <v>16120</v>
      </c>
      <c r="U67" s="78">
        <f t="shared" si="66"/>
        <v>0</v>
      </c>
      <c r="V67" s="78">
        <f t="shared" si="66"/>
        <v>0</v>
      </c>
      <c r="W67" s="78">
        <f t="shared" si="66"/>
        <v>0</v>
      </c>
      <c r="X67" s="293"/>
    </row>
    <row r="68" spans="1:24">
      <c r="A68" s="281"/>
      <c r="B68" s="171" t="s">
        <v>171</v>
      </c>
      <c r="C68" s="58"/>
      <c r="D68" s="241"/>
      <c r="E68" s="241"/>
      <c r="F68" s="241"/>
      <c r="G68" s="24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94"/>
    </row>
    <row r="69" spans="1:24">
      <c r="A69" s="281"/>
      <c r="B69" s="171" t="str">
        <f>'ПР5. 13.ПП2.БДД.2.Мер.'!B16</f>
        <v>МКУ "Управление образования"</v>
      </c>
      <c r="C69" s="58">
        <f>'ПР5. 13.ПП2.БДД.2.Мер.'!C20</f>
        <v>0</v>
      </c>
      <c r="D69" s="58">
        <f>'ПР5. 13.ПП2.БДД.2.Мер.'!D20</f>
        <v>0</v>
      </c>
      <c r="E69" s="58">
        <f>'ПР5. 13.ПП2.БДД.2.Мер.'!E20</f>
        <v>0</v>
      </c>
      <c r="F69" s="58" t="str">
        <f>'ПР5. 13.ПП2.БДД.2.Мер.'!F16</f>
        <v>1220073980</v>
      </c>
      <c r="G69" s="58">
        <f>'ПР5. 13.ПП2.БДД.2.Мер.'!G20</f>
        <v>0</v>
      </c>
      <c r="H69" s="48">
        <f>'ПР5. 13.ПП2.БДД.2.Мер.'!H16</f>
        <v>14619</v>
      </c>
      <c r="I69" s="48">
        <f>'ПР5. 13.ПП2.БДД.2.Мер.'!I16</f>
        <v>0</v>
      </c>
      <c r="J69" s="48">
        <f>'ПР5. 13.ПП2.БДД.2.Мер.'!J16</f>
        <v>0</v>
      </c>
      <c r="K69" s="48">
        <f>'ПР5. 13.ПП2.БДД.2.Мер.'!K16</f>
        <v>14619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/>
      <c r="T69" s="48">
        <f>H69</f>
        <v>14619</v>
      </c>
      <c r="U69" s="48"/>
      <c r="V69" s="48">
        <f>'ПР5. 13.ПП2.БДД.2.Мер.'!I16</f>
        <v>0</v>
      </c>
      <c r="W69" s="48">
        <f>'ПР5. 13.ПП2.БДД.2.Мер.'!J16</f>
        <v>0</v>
      </c>
      <c r="X69" s="294"/>
    </row>
    <row r="70" spans="1:24">
      <c r="A70" s="282"/>
      <c r="B70" s="171" t="str">
        <f>'ПР5. 13.ПП2.БДД.2.Мер.'!B17</f>
        <v>МКУ "Управление образования"</v>
      </c>
      <c r="C70" s="58"/>
      <c r="D70" s="58"/>
      <c r="E70" s="58"/>
      <c r="F70" s="58" t="str">
        <f>'ПР5. 13.ПП2.БДД.2.Мер.'!F17</f>
        <v>1220073980</v>
      </c>
      <c r="G70" s="58"/>
      <c r="H70" s="48">
        <f>'ПР5. 13.ПП2.БДД.2.Мер.'!H17</f>
        <v>1501</v>
      </c>
      <c r="I70" s="48">
        <f>'ПР5. 13.ПП2.БДД.2.Мер.'!I17</f>
        <v>0</v>
      </c>
      <c r="J70" s="48">
        <f>'ПР5. 13.ПП2.БДД.2.Мер.'!J17</f>
        <v>0</v>
      </c>
      <c r="K70" s="48">
        <f>'ПР5. 13.ПП2.БДД.2.Мер.'!K17</f>
        <v>1501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/>
      <c r="T70" s="48">
        <f>H70</f>
        <v>1501</v>
      </c>
      <c r="U70" s="48"/>
      <c r="V70" s="48">
        <f>'ПР5. 13.ПП2.БДД.2.Мер.'!I17</f>
        <v>0</v>
      </c>
      <c r="W70" s="48">
        <f>'ПР5. 13.ПП2.БДД.2.Мер.'!J17</f>
        <v>0</v>
      </c>
      <c r="X70" s="295"/>
    </row>
    <row r="71" spans="1:24" ht="45">
      <c r="A71" s="280" t="s">
        <v>367</v>
      </c>
      <c r="B71" s="233" t="s">
        <v>368</v>
      </c>
      <c r="C71" s="242" t="s">
        <v>136</v>
      </c>
      <c r="D71" s="242" t="s">
        <v>136</v>
      </c>
      <c r="E71" s="242" t="s">
        <v>136</v>
      </c>
      <c r="F71" s="240" t="str">
        <f>F73</f>
        <v>12200S3980</v>
      </c>
      <c r="G71" s="242" t="s">
        <v>136</v>
      </c>
      <c r="H71" s="78">
        <f>H73+H74</f>
        <v>1612</v>
      </c>
      <c r="I71" s="78">
        <f t="shared" ref="I71:K71" si="67">I73+I74</f>
        <v>0</v>
      </c>
      <c r="J71" s="78">
        <f t="shared" si="67"/>
        <v>0</v>
      </c>
      <c r="K71" s="78">
        <f t="shared" si="67"/>
        <v>1612</v>
      </c>
      <c r="L71" s="78">
        <f>L73+L74</f>
        <v>0</v>
      </c>
      <c r="M71" s="78">
        <f t="shared" ref="M71:Q71" si="68">M73+M74</f>
        <v>0</v>
      </c>
      <c r="N71" s="78">
        <f t="shared" si="68"/>
        <v>0</v>
      </c>
      <c r="O71" s="78">
        <f t="shared" si="68"/>
        <v>0</v>
      </c>
      <c r="P71" s="78">
        <f t="shared" si="68"/>
        <v>0</v>
      </c>
      <c r="Q71" s="78">
        <f t="shared" si="68"/>
        <v>0</v>
      </c>
      <c r="R71" s="78">
        <f t="shared" ref="R71:W71" si="69">R73+R74</f>
        <v>0</v>
      </c>
      <c r="S71" s="78"/>
      <c r="T71" s="78">
        <f t="shared" si="69"/>
        <v>1612</v>
      </c>
      <c r="U71" s="78"/>
      <c r="V71" s="78">
        <f t="shared" si="69"/>
        <v>0</v>
      </c>
      <c r="W71" s="78">
        <f t="shared" si="69"/>
        <v>0</v>
      </c>
      <c r="X71" s="293"/>
    </row>
    <row r="72" spans="1:24">
      <c r="A72" s="281"/>
      <c r="B72" s="171" t="s">
        <v>171</v>
      </c>
      <c r="C72" s="58"/>
      <c r="D72" s="241"/>
      <c r="E72" s="241"/>
      <c r="F72" s="241"/>
      <c r="G72" s="241"/>
      <c r="H72" s="48"/>
      <c r="I72" s="48"/>
      <c r="J72" s="48"/>
      <c r="K72" s="48"/>
      <c r="L72" s="48"/>
      <c r="M72" s="48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294"/>
    </row>
    <row r="73" spans="1:24">
      <c r="A73" s="281"/>
      <c r="B73" s="171" t="str">
        <f>'ПР5. 13.ПП2.БДД.2.Мер.'!B18</f>
        <v>МКУ "Управление образования"</v>
      </c>
      <c r="C73" s="58">
        <f>'ПР5. 13.ПП2.БДД.2.Мер.'!C24</f>
        <v>0</v>
      </c>
      <c r="D73" s="58">
        <f>'ПР5. 13.ПП2.БДД.2.Мер.'!D24</f>
        <v>0</v>
      </c>
      <c r="E73" s="58">
        <f>'ПР5. 13.ПП2.БДД.2.Мер.'!E24</f>
        <v>0</v>
      </c>
      <c r="F73" s="58" t="str">
        <f>'ПР5. 13.ПП2.БДД.2.Мер.'!F18</f>
        <v>12200S3980</v>
      </c>
      <c r="G73" s="58">
        <f>'ПР5. 13.ПП2.БДД.2.Мер.'!G24</f>
        <v>0</v>
      </c>
      <c r="H73" s="48">
        <f>'ПР5. 13.ПП2.БДД.2.Мер.'!H18</f>
        <v>1462</v>
      </c>
      <c r="I73" s="48">
        <f>'ПР5. 13.ПП2.БДД.2.Мер.'!I18</f>
        <v>0</v>
      </c>
      <c r="J73" s="48">
        <f>'ПР5. 13.ПП2.БДД.2.Мер.'!J18</f>
        <v>0</v>
      </c>
      <c r="K73" s="48">
        <f>'ПР5. 13.ПП2.БДД.2.Мер.'!K18</f>
        <v>1462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1462</v>
      </c>
      <c r="U73" s="48"/>
      <c r="V73" s="48">
        <v>0</v>
      </c>
      <c r="W73" s="48">
        <v>0</v>
      </c>
      <c r="X73" s="294"/>
    </row>
    <row r="74" spans="1:24">
      <c r="A74" s="282"/>
      <c r="B74" s="171" t="str">
        <f>'ПР5. 13.ПП2.БДД.2.Мер.'!B19</f>
        <v>МКУ "Управление образования"</v>
      </c>
      <c r="C74" s="58"/>
      <c r="D74" s="58"/>
      <c r="E74" s="58"/>
      <c r="F74" s="58" t="str">
        <f>'ПР5. 13.ПП2.БДД.2.Мер.'!F19</f>
        <v>12200S3980</v>
      </c>
      <c r="G74" s="58"/>
      <c r="H74" s="48">
        <f>'ПР5. 13.ПП2.БДД.2.Мер.'!H19</f>
        <v>150</v>
      </c>
      <c r="I74" s="48">
        <f>'ПР5. 13.ПП2.БДД.2.Мер.'!I19</f>
        <v>0</v>
      </c>
      <c r="J74" s="48">
        <f>'ПР5. 13.ПП2.БДД.2.Мер.'!J19</f>
        <v>0</v>
      </c>
      <c r="K74" s="48">
        <f>'ПР5. 13.ПП2.БДД.2.Мер.'!K19</f>
        <v>150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/>
      <c r="T74" s="48">
        <f>H74</f>
        <v>150</v>
      </c>
      <c r="U74" s="48"/>
      <c r="V74" s="48">
        <f>'ПР5. 13.ПП2.БДД.2.Мер.'!I21</f>
        <v>0</v>
      </c>
      <c r="W74" s="48">
        <f>'ПР5. 13.ПП2.БДД.2.Мер.'!J21</f>
        <v>0</v>
      </c>
      <c r="X74" s="295"/>
    </row>
    <row r="75" spans="1:24" ht="73.5" customHeight="1">
      <c r="A75" s="87" t="s">
        <v>8</v>
      </c>
      <c r="B75" s="74" t="s">
        <v>88</v>
      </c>
      <c r="C75" s="237" t="s">
        <v>5</v>
      </c>
      <c r="D75" s="237" t="str">
        <f>C75</f>
        <v>Х</v>
      </c>
      <c r="E75" s="237" t="str">
        <f>D75</f>
        <v>Х</v>
      </c>
      <c r="F75" s="237">
        <v>1230000000</v>
      </c>
      <c r="G75" s="237" t="s">
        <v>136</v>
      </c>
      <c r="H75" s="85">
        <f>'ПР6. 16.ПП3.Трансп.2.Мер.'!H11</f>
        <v>124159000</v>
      </c>
      <c r="I75" s="85">
        <f>'ПР6. 16.ПП3.Трансп.2.Мер.'!I11</f>
        <v>80559000</v>
      </c>
      <c r="J75" s="85">
        <f>'ПР6. 16.ПП3.Трансп.2.Мер.'!J11</f>
        <v>80559000</v>
      </c>
      <c r="K75" s="85">
        <f>'ПР6. 16.ПП3.Трансп.2.Мер.'!K11</f>
        <v>285277000</v>
      </c>
      <c r="L75" s="85">
        <v>116889740</v>
      </c>
      <c r="M75" s="85">
        <v>116889740</v>
      </c>
      <c r="N75" s="85">
        <f t="shared" ref="N75:W75" si="70">N76+N79</f>
        <v>23623382.75</v>
      </c>
      <c r="O75" s="85">
        <f t="shared" si="70"/>
        <v>23623382.75</v>
      </c>
      <c r="P75" s="85">
        <f t="shared" si="70"/>
        <v>34302524</v>
      </c>
      <c r="Q75" s="85">
        <f t="shared" si="70"/>
        <v>34302524</v>
      </c>
      <c r="R75" s="85">
        <f t="shared" si="70"/>
        <v>92082800.710000008</v>
      </c>
      <c r="S75" s="85"/>
      <c r="T75" s="85">
        <f t="shared" si="70"/>
        <v>124159000</v>
      </c>
      <c r="U75" s="85"/>
      <c r="V75" s="85">
        <f t="shared" si="70"/>
        <v>80559000</v>
      </c>
      <c r="W75" s="85">
        <f t="shared" si="70"/>
        <v>80559000</v>
      </c>
      <c r="X75" s="81"/>
    </row>
    <row r="76" spans="1:24" ht="75">
      <c r="A76" s="283" t="s">
        <v>32</v>
      </c>
      <c r="B76" s="22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6" s="242" t="s">
        <v>136</v>
      </c>
      <c r="D76" s="242" t="s">
        <v>136</v>
      </c>
      <c r="E76" s="242" t="s">
        <v>136</v>
      </c>
      <c r="F76" s="240">
        <f>F78</f>
        <v>1230000010</v>
      </c>
      <c r="G76" s="242" t="s">
        <v>136</v>
      </c>
      <c r="H76" s="78">
        <f>H78</f>
        <v>89159000</v>
      </c>
      <c r="I76" s="78">
        <f t="shared" ref="I76:K76" si="71">I78</f>
        <v>80559000</v>
      </c>
      <c r="J76" s="78">
        <f t="shared" si="71"/>
        <v>80559000</v>
      </c>
      <c r="K76" s="78">
        <f t="shared" si="71"/>
        <v>250277000</v>
      </c>
      <c r="L76" s="78">
        <f>L78</f>
        <v>80559000</v>
      </c>
      <c r="M76" s="78">
        <f t="shared" ref="M76:W76" si="72">M78</f>
        <v>80559000</v>
      </c>
      <c r="N76" s="78">
        <f t="shared" si="72"/>
        <v>23623382.75</v>
      </c>
      <c r="O76" s="78">
        <f t="shared" si="72"/>
        <v>23623382.75</v>
      </c>
      <c r="P76" s="78">
        <f t="shared" si="72"/>
        <v>34302524</v>
      </c>
      <c r="Q76" s="78">
        <f t="shared" si="72"/>
        <v>34302524</v>
      </c>
      <c r="R76" s="78">
        <f t="shared" si="72"/>
        <v>57082800.710000001</v>
      </c>
      <c r="S76" s="78"/>
      <c r="T76" s="78">
        <f t="shared" si="72"/>
        <v>89159000</v>
      </c>
      <c r="U76" s="78"/>
      <c r="V76" s="78">
        <f t="shared" si="72"/>
        <v>80559000</v>
      </c>
      <c r="W76" s="78">
        <f t="shared" si="72"/>
        <v>80559000</v>
      </c>
      <c r="X76" s="284"/>
    </row>
    <row r="77" spans="1:24" s="193" customFormat="1" ht="12.75" customHeight="1">
      <c r="A77" s="283"/>
      <c r="B77" s="171" t="s">
        <v>171</v>
      </c>
      <c r="C77" s="58"/>
      <c r="D77" s="241"/>
      <c r="E77" s="241"/>
      <c r="F77" s="241"/>
      <c r="G77" s="241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225"/>
      <c r="W77" s="225"/>
      <c r="X77" s="284"/>
    </row>
    <row r="78" spans="1:24" s="193" customFormat="1" ht="12.75" customHeight="1">
      <c r="A78" s="283"/>
      <c r="B78" s="171" t="s">
        <v>57</v>
      </c>
      <c r="C78" s="48" t="str">
        <f>'ПР6. 16.ПП3.Трансп.2.Мер.'!C9</f>
        <v>009</v>
      </c>
      <c r="D78" s="48" t="str">
        <f>'ПР6. 16.ПП3.Трансп.2.Мер.'!D9</f>
        <v>04</v>
      </c>
      <c r="E78" s="48" t="str">
        <f>'ПР6. 16.ПП3.Трансп.2.Мер.'!E9</f>
        <v>08</v>
      </c>
      <c r="F78" s="240">
        <f>'ПР6. 16.ПП3.Трансп.2.Мер.'!F9</f>
        <v>1230000010</v>
      </c>
      <c r="G78" s="48" t="str">
        <f>'ПР6. 16.ПП3.Трансп.2.Мер.'!G9</f>
        <v>810</v>
      </c>
      <c r="H78" s="48">
        <f>'ПР6. 16.ПП3.Трансп.2.Мер.'!H9</f>
        <v>89159000</v>
      </c>
      <c r="I78" s="48">
        <f>'ПР6. 16.ПП3.Трансп.2.Мер.'!I9</f>
        <v>80559000</v>
      </c>
      <c r="J78" s="48">
        <f>'ПР6. 16.ПП3.Трансп.2.Мер.'!J9</f>
        <v>80559000</v>
      </c>
      <c r="K78" s="48">
        <f>'ПР6. 16.ПП3.Трансп.2.Мер.'!K9</f>
        <v>250277000</v>
      </c>
      <c r="L78" s="48">
        <v>80559000</v>
      </c>
      <c r="M78" s="48">
        <v>80559000</v>
      </c>
      <c r="N78" s="48">
        <v>23623382.75</v>
      </c>
      <c r="O78" s="48">
        <v>23623382.75</v>
      </c>
      <c r="P78" s="48">
        <f>N78+10679141.25</f>
        <v>34302524</v>
      </c>
      <c r="Q78" s="48">
        <v>34302524</v>
      </c>
      <c r="R78" s="48">
        <f>P78+22780276.71</f>
        <v>57082800.710000001</v>
      </c>
      <c r="S78" s="48"/>
      <c r="T78" s="48">
        <f>H78</f>
        <v>89159000</v>
      </c>
      <c r="U78" s="48"/>
      <c r="V78" s="48">
        <f>'ПР6. 16.ПП3.Трансп.2.Мер.'!I9</f>
        <v>80559000</v>
      </c>
      <c r="W78" s="48">
        <f>'ПР6. 16.ПП3.Трансп.2.Мер.'!J9</f>
        <v>80559000</v>
      </c>
      <c r="X78" s="284"/>
    </row>
    <row r="79" spans="1:24">
      <c r="A79" s="283" t="s">
        <v>137</v>
      </c>
      <c r="B79" s="226" t="str">
        <f>'ПР6. 16.ПП3.Трансп.2.Мер.'!A10</f>
        <v>Приобретение автобусов для муниципальных нужд</v>
      </c>
      <c r="C79" s="242" t="s">
        <v>136</v>
      </c>
      <c r="D79" s="242" t="s">
        <v>136</v>
      </c>
      <c r="E79" s="242" t="s">
        <v>136</v>
      </c>
      <c r="F79" s="240">
        <f>'ПР6. 16.ПП3.Трансп.2.Мер.'!F10</f>
        <v>1230000020</v>
      </c>
      <c r="G79" s="242"/>
      <c r="H79" s="78">
        <f>H81</f>
        <v>35000000</v>
      </c>
      <c r="I79" s="78">
        <f t="shared" ref="I79:K79" si="73">I81</f>
        <v>0</v>
      </c>
      <c r="J79" s="78">
        <f t="shared" si="73"/>
        <v>0</v>
      </c>
      <c r="K79" s="78">
        <f t="shared" si="73"/>
        <v>35000000</v>
      </c>
      <c r="L79" s="78">
        <f>L81</f>
        <v>36330740</v>
      </c>
      <c r="M79" s="78">
        <f t="shared" ref="M79:W79" si="74">M81</f>
        <v>36330740</v>
      </c>
      <c r="N79" s="78">
        <f t="shared" si="74"/>
        <v>0</v>
      </c>
      <c r="O79" s="78">
        <f t="shared" si="74"/>
        <v>0</v>
      </c>
      <c r="P79" s="78">
        <f t="shared" si="74"/>
        <v>0</v>
      </c>
      <c r="Q79" s="78">
        <f t="shared" si="74"/>
        <v>0</v>
      </c>
      <c r="R79" s="78">
        <f t="shared" si="74"/>
        <v>35000000</v>
      </c>
      <c r="S79" s="78"/>
      <c r="T79" s="78">
        <f t="shared" si="74"/>
        <v>35000000</v>
      </c>
      <c r="U79" s="78"/>
      <c r="V79" s="78">
        <f t="shared" si="74"/>
        <v>0</v>
      </c>
      <c r="W79" s="78">
        <f t="shared" si="74"/>
        <v>0</v>
      </c>
      <c r="X79" s="283"/>
    </row>
    <row r="80" spans="1:24" s="193" customFormat="1" ht="12.75" customHeight="1">
      <c r="A80" s="283"/>
      <c r="B80" s="171" t="s">
        <v>171</v>
      </c>
      <c r="C80" s="58"/>
      <c r="D80" s="241"/>
      <c r="E80" s="241"/>
      <c r="F80" s="241"/>
      <c r="G80" s="24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283"/>
    </row>
    <row r="81" spans="1:24" s="193" customFormat="1" ht="12.75" customHeight="1">
      <c r="A81" s="283"/>
      <c r="B81" s="171" t="s">
        <v>57</v>
      </c>
      <c r="C81" s="48" t="str">
        <f>'ПР6. 16.ПП3.Трансп.2.Мер.'!C10</f>
        <v>009</v>
      </c>
      <c r="D81" s="48" t="str">
        <f>'ПР6. 16.ПП3.Трансп.2.Мер.'!D10</f>
        <v>04</v>
      </c>
      <c r="E81" s="48" t="str">
        <f>'ПР6. 16.ПП3.Трансп.2.Мер.'!E10</f>
        <v>08</v>
      </c>
      <c r="F81" s="240">
        <f>'ПР6. 16.ПП3.Трансп.2.Мер.'!F10</f>
        <v>1230000020</v>
      </c>
      <c r="G81" s="60">
        <f>'ПР6. 16.ПП3.Трансп.2.Мер.'!G10</f>
        <v>244</v>
      </c>
      <c r="H81" s="48">
        <f>'ПР6. 16.ПП3.Трансп.2.Мер.'!H10</f>
        <v>35000000</v>
      </c>
      <c r="I81" s="48">
        <f>'ПР6. 16.ПП3.Трансп.2.Мер.'!I10</f>
        <v>0</v>
      </c>
      <c r="J81" s="48">
        <f>'ПР6. 16.ПП3.Трансп.2.Мер.'!J10</f>
        <v>0</v>
      </c>
      <c r="K81" s="48">
        <f>'ПР6. 16.ПП3.Трансп.2.Мер.'!K10</f>
        <v>35000000</v>
      </c>
      <c r="L81" s="48">
        <v>36330740</v>
      </c>
      <c r="M81" s="48">
        <v>36330740</v>
      </c>
      <c r="N81" s="48">
        <v>0</v>
      </c>
      <c r="O81" s="48">
        <v>0</v>
      </c>
      <c r="P81" s="48">
        <v>0</v>
      </c>
      <c r="Q81" s="48">
        <v>0</v>
      </c>
      <c r="R81" s="48">
        <f>H81</f>
        <v>35000000</v>
      </c>
      <c r="S81" s="48"/>
      <c r="T81" s="48">
        <f>H81</f>
        <v>35000000</v>
      </c>
      <c r="U81" s="48"/>
      <c r="V81" s="48">
        <f>'ПР6. 16.ПП3.Трансп.2.Мер.'!I10</f>
        <v>0</v>
      </c>
      <c r="W81" s="48">
        <f>'ПР6. 16.ПП3.Трансп.2.Мер.'!J10</f>
        <v>0</v>
      </c>
      <c r="X81" s="283"/>
    </row>
    <row r="82" spans="1:24" ht="44.25" customHeight="1">
      <c r="A82" s="87" t="s">
        <v>67</v>
      </c>
      <c r="B82" s="74" t="s">
        <v>100</v>
      </c>
      <c r="C82" s="237" t="s">
        <v>5</v>
      </c>
      <c r="D82" s="237" t="str">
        <f>C82</f>
        <v>Х</v>
      </c>
      <c r="E82" s="237" t="str">
        <f>D82</f>
        <v>Х</v>
      </c>
      <c r="F82" s="237">
        <v>1240000000</v>
      </c>
      <c r="G82" s="237" t="s">
        <v>136</v>
      </c>
      <c r="H82" s="85">
        <f>'ПР4. 19.ПП4.Благ.2.Мер.'!H17</f>
        <v>96583615</v>
      </c>
      <c r="I82" s="85">
        <f>'ПР4. 19.ПП4.Благ.2.Мер.'!I17</f>
        <v>86137815</v>
      </c>
      <c r="J82" s="85">
        <f>'ПР4. 19.ПП4.Благ.2.Мер.'!J17</f>
        <v>86137815</v>
      </c>
      <c r="K82" s="85">
        <f>'ПР4. 19.ПП4.Благ.2.Мер.'!K17</f>
        <v>268859245</v>
      </c>
      <c r="L82" s="85">
        <v>92873777.959999993</v>
      </c>
      <c r="M82" s="85">
        <v>91033370.489999995</v>
      </c>
      <c r="N82" s="85">
        <f t="shared" ref="N82:W82" si="75">N83+N87+N91+N94+N97</f>
        <v>20327897</v>
      </c>
      <c r="O82" s="85">
        <f t="shared" si="75"/>
        <v>19748299.359999999</v>
      </c>
      <c r="P82" s="85">
        <f t="shared" si="75"/>
        <v>49214577.840000004</v>
      </c>
      <c r="Q82" s="85">
        <f t="shared" si="75"/>
        <v>48560153.770000003</v>
      </c>
      <c r="R82" s="85">
        <f t="shared" si="75"/>
        <v>74093327.710000008</v>
      </c>
      <c r="S82" s="85"/>
      <c r="T82" s="85">
        <f t="shared" si="75"/>
        <v>94637815</v>
      </c>
      <c r="U82" s="85"/>
      <c r="V82" s="85">
        <f t="shared" si="75"/>
        <v>86137815</v>
      </c>
      <c r="W82" s="85">
        <f t="shared" si="75"/>
        <v>86137815</v>
      </c>
      <c r="X82" s="79"/>
    </row>
    <row r="83" spans="1:24" ht="15" customHeight="1">
      <c r="A83" s="283" t="s">
        <v>68</v>
      </c>
      <c r="B83" s="226" t="s">
        <v>111</v>
      </c>
      <c r="C83" s="242" t="s">
        <v>136</v>
      </c>
      <c r="D83" s="242" t="s">
        <v>136</v>
      </c>
      <c r="E83" s="242" t="s">
        <v>136</v>
      </c>
      <c r="F83" s="240">
        <f>F85</f>
        <v>1240000010</v>
      </c>
      <c r="G83" s="242" t="s">
        <v>136</v>
      </c>
      <c r="H83" s="78">
        <f>H85+H86</f>
        <v>46374385</v>
      </c>
      <c r="I83" s="78">
        <f t="shared" ref="I83:K83" si="76">I85+I86</f>
        <v>44374385</v>
      </c>
      <c r="J83" s="78">
        <f t="shared" si="76"/>
        <v>44374385</v>
      </c>
      <c r="K83" s="78">
        <f t="shared" si="76"/>
        <v>135123155</v>
      </c>
      <c r="L83" s="78">
        <f>L85+L86</f>
        <v>44484421.840000004</v>
      </c>
      <c r="M83" s="78">
        <f t="shared" ref="M83:W83" si="77">M85+M86</f>
        <v>42468633.579999998</v>
      </c>
      <c r="N83" s="78">
        <f t="shared" si="77"/>
        <v>13333563</v>
      </c>
      <c r="O83" s="78">
        <f>O85+O86</f>
        <v>12779225.33</v>
      </c>
      <c r="P83" s="78">
        <f t="shared" si="77"/>
        <v>23155158</v>
      </c>
      <c r="Q83" s="78">
        <f t="shared" si="77"/>
        <v>22680220.530000001</v>
      </c>
      <c r="R83" s="78">
        <f t="shared" si="77"/>
        <v>34155279</v>
      </c>
      <c r="S83" s="78"/>
      <c r="T83" s="78">
        <f t="shared" si="77"/>
        <v>46374385</v>
      </c>
      <c r="U83" s="78"/>
      <c r="V83" s="78">
        <f t="shared" si="77"/>
        <v>44374385</v>
      </c>
      <c r="W83" s="78">
        <f t="shared" si="77"/>
        <v>44374385</v>
      </c>
      <c r="X83" s="79"/>
    </row>
    <row r="84" spans="1:24" s="193" customFormat="1" ht="12.75" customHeight="1">
      <c r="A84" s="283"/>
      <c r="B84" s="171" t="s">
        <v>171</v>
      </c>
      <c r="C84" s="58"/>
      <c r="D84" s="241"/>
      <c r="E84" s="241"/>
      <c r="F84" s="241"/>
      <c r="G84" s="241"/>
      <c r="H84" s="48"/>
      <c r="I84" s="48"/>
      <c r="J84" s="48"/>
      <c r="K84" s="48"/>
      <c r="L84" s="48"/>
      <c r="M84" s="48"/>
      <c r="N84" s="47"/>
      <c r="O84" s="47"/>
      <c r="P84" s="47"/>
      <c r="Q84" s="47"/>
      <c r="R84" s="47"/>
      <c r="S84" s="47"/>
      <c r="T84" s="47"/>
      <c r="U84" s="48"/>
      <c r="V84" s="50"/>
      <c r="W84" s="50"/>
      <c r="X84" s="284"/>
    </row>
    <row r="85" spans="1:24" s="193" customFormat="1" ht="12.75" customHeight="1">
      <c r="A85" s="283"/>
      <c r="B85" s="171" t="s">
        <v>57</v>
      </c>
      <c r="C85" s="58" t="str">
        <f>'ПР4. 19.ПП4.Благ.2.Мер.'!C9</f>
        <v>009</v>
      </c>
      <c r="D85" s="58" t="str">
        <f>'ПР4. 19.ПП4.Благ.2.Мер.'!D9</f>
        <v>05</v>
      </c>
      <c r="E85" s="58" t="str">
        <f>'ПР4. 19.ПП4.Благ.2.Мер.'!E9</f>
        <v>03</v>
      </c>
      <c r="F85" s="58">
        <f>'ПР4. 19.ПП4.Благ.2.Мер.'!F9</f>
        <v>1240000010</v>
      </c>
      <c r="G85" s="58">
        <f>'ПР4. 19.ПП4.Благ.2.Мер.'!G9</f>
        <v>244</v>
      </c>
      <c r="H85" s="48">
        <f>'ПР4. 19.ПП4.Благ.2.Мер.'!H9</f>
        <v>17729519</v>
      </c>
      <c r="I85" s="48">
        <f>'ПР4. 19.ПП4.Благ.2.Мер.'!I9</f>
        <v>15729519</v>
      </c>
      <c r="J85" s="48">
        <f>'ПР4. 19.ПП4.Благ.2.Мер.'!J9</f>
        <v>15729519</v>
      </c>
      <c r="K85" s="48">
        <f>'ПР4. 19.ПП4.Благ.2.Мер.'!K9</f>
        <v>49188557</v>
      </c>
      <c r="L85" s="48">
        <v>15839555.84</v>
      </c>
      <c r="M85" s="48">
        <v>13823768.58</v>
      </c>
      <c r="N85" s="48">
        <v>6651542</v>
      </c>
      <c r="O85" s="48">
        <v>6097204.3300000001</v>
      </c>
      <c r="P85" s="48">
        <f>N85+2821595</f>
        <v>9473137</v>
      </c>
      <c r="Q85" s="48">
        <v>8998199.5299999993</v>
      </c>
      <c r="R85" s="48">
        <f>P85+2719297</f>
        <v>12192434</v>
      </c>
      <c r="S85" s="48"/>
      <c r="T85" s="48">
        <f>H85</f>
        <v>17729519</v>
      </c>
      <c r="U85" s="48"/>
      <c r="V85" s="48">
        <f>'ПР4. 19.ПП4.Благ.2.Мер.'!I9</f>
        <v>15729519</v>
      </c>
      <c r="W85" s="48">
        <f>'ПР4. 19.ПП4.Благ.2.Мер.'!J9</f>
        <v>15729519</v>
      </c>
      <c r="X85" s="284"/>
    </row>
    <row r="86" spans="1:24" s="193" customFormat="1" ht="12.75" customHeight="1">
      <c r="A86" s="283"/>
      <c r="B86" s="171" t="s">
        <v>57</v>
      </c>
      <c r="C86" s="58" t="str">
        <f>'ПР4. 19.ПП4.Благ.2.Мер.'!C10</f>
        <v>009</v>
      </c>
      <c r="D86" s="58" t="str">
        <f>'ПР4. 19.ПП4.Благ.2.Мер.'!D10</f>
        <v>05</v>
      </c>
      <c r="E86" s="58" t="str">
        <f>'ПР4. 19.ПП4.Благ.2.Мер.'!E10</f>
        <v>03</v>
      </c>
      <c r="F86" s="58">
        <f>'ПР4. 19.ПП4.Благ.2.Мер.'!F10</f>
        <v>1240000010</v>
      </c>
      <c r="G86" s="58" t="str">
        <f>'ПР4. 19.ПП4.Благ.2.Мер.'!G10</f>
        <v>810</v>
      </c>
      <c r="H86" s="48">
        <f>'ПР4. 19.ПП4.Благ.2.Мер.'!H10</f>
        <v>28644866</v>
      </c>
      <c r="I86" s="48">
        <f>'ПР4. 19.ПП4.Благ.2.Мер.'!I10</f>
        <v>28644866</v>
      </c>
      <c r="J86" s="48">
        <f>'ПР4. 19.ПП4.Благ.2.Мер.'!J10</f>
        <v>28644866</v>
      </c>
      <c r="K86" s="48">
        <f>'ПР4. 19.ПП4.Благ.2.Мер.'!K10</f>
        <v>85934598</v>
      </c>
      <c r="L86" s="48">
        <v>28644866</v>
      </c>
      <c r="M86" s="48">
        <v>28644865</v>
      </c>
      <c r="N86" s="48">
        <v>6682021</v>
      </c>
      <c r="O86" s="48">
        <v>6682021</v>
      </c>
      <c r="P86" s="48">
        <f>N86+7000000</f>
        <v>13682021</v>
      </c>
      <c r="Q86" s="48">
        <v>13682021</v>
      </c>
      <c r="R86" s="48">
        <f>P86+8280824</f>
        <v>21962845</v>
      </c>
      <c r="S86" s="48"/>
      <c r="T86" s="48">
        <f>H86</f>
        <v>28644866</v>
      </c>
      <c r="U86" s="48"/>
      <c r="V86" s="48">
        <f>'ПР4. 19.ПП4.Благ.2.Мер.'!I10</f>
        <v>28644866</v>
      </c>
      <c r="W86" s="48">
        <f>'ПР4. 19.ПП4.Благ.2.Мер.'!J10</f>
        <v>28644866</v>
      </c>
      <c r="X86" s="284"/>
    </row>
    <row r="87" spans="1:24">
      <c r="A87" s="283" t="s">
        <v>69</v>
      </c>
      <c r="B87" s="226" t="s">
        <v>60</v>
      </c>
      <c r="C87" s="242" t="s">
        <v>136</v>
      </c>
      <c r="D87" s="242" t="s">
        <v>136</v>
      </c>
      <c r="E87" s="242" t="s">
        <v>136</v>
      </c>
      <c r="F87" s="240">
        <f>F89</f>
        <v>1240000020</v>
      </c>
      <c r="G87" s="242" t="s">
        <v>136</v>
      </c>
      <c r="H87" s="78">
        <f>H89+H90</f>
        <v>18948055</v>
      </c>
      <c r="I87" s="78">
        <f t="shared" ref="I87:K87" si="78">I89+I90</f>
        <v>13548055</v>
      </c>
      <c r="J87" s="78">
        <f t="shared" si="78"/>
        <v>13548055</v>
      </c>
      <c r="K87" s="78">
        <f t="shared" si="78"/>
        <v>46044165</v>
      </c>
      <c r="L87" s="78">
        <f>L89+L90</f>
        <v>13548055</v>
      </c>
      <c r="M87" s="78">
        <f t="shared" ref="M87:W87" si="79">M89+M90</f>
        <v>13377256.43</v>
      </c>
      <c r="N87" s="78">
        <f t="shared" si="79"/>
        <v>2374334</v>
      </c>
      <c r="O87" s="78">
        <f>O89+O90</f>
        <v>2363053</v>
      </c>
      <c r="P87" s="78">
        <f t="shared" si="79"/>
        <v>9080918</v>
      </c>
      <c r="Q87" s="78">
        <f t="shared" si="79"/>
        <v>9054078</v>
      </c>
      <c r="R87" s="78">
        <f t="shared" si="79"/>
        <v>16479054</v>
      </c>
      <c r="S87" s="78"/>
      <c r="T87" s="78">
        <f t="shared" si="79"/>
        <v>18948055</v>
      </c>
      <c r="U87" s="78"/>
      <c r="V87" s="78">
        <f t="shared" si="79"/>
        <v>13548055</v>
      </c>
      <c r="W87" s="78">
        <f t="shared" si="79"/>
        <v>13548055</v>
      </c>
      <c r="X87" s="284"/>
    </row>
    <row r="88" spans="1:24" s="193" customFormat="1" ht="12.75">
      <c r="A88" s="283"/>
      <c r="B88" s="171" t="s">
        <v>171</v>
      </c>
      <c r="C88" s="58"/>
      <c r="D88" s="241"/>
      <c r="E88" s="241"/>
      <c r="F88" s="241"/>
      <c r="G88" s="241"/>
      <c r="H88" s="48"/>
      <c r="I88" s="48"/>
      <c r="J88" s="48"/>
      <c r="K88" s="48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284"/>
    </row>
    <row r="89" spans="1:24" s="193" customFormat="1" ht="12.75">
      <c r="A89" s="283"/>
      <c r="B89" s="171" t="s">
        <v>57</v>
      </c>
      <c r="C89" s="48" t="str">
        <f>'ПР4. 19.ПП4.Благ.2.Мер.'!C11</f>
        <v>009</v>
      </c>
      <c r="D89" s="48" t="str">
        <f>'ПР4. 19.ПП4.Благ.2.Мер.'!D11</f>
        <v>05</v>
      </c>
      <c r="E89" s="48" t="str">
        <f>'ПР4. 19.ПП4.Благ.2.Мер.'!E11</f>
        <v>03</v>
      </c>
      <c r="F89" s="58">
        <f>'ПР4. 19.ПП4.Благ.2.Мер.'!F11</f>
        <v>1240000020</v>
      </c>
      <c r="G89" s="48" t="str">
        <f>'ПР4. 19.ПП4.Благ.2.Мер.'!G11</f>
        <v>244</v>
      </c>
      <c r="H89" s="48">
        <f>'ПР4. 19.ПП4.Благ.2.Мер.'!H11</f>
        <v>358179</v>
      </c>
      <c r="I89" s="48">
        <f>'ПР4. 19.ПП4.Благ.2.Мер.'!I11</f>
        <v>458179</v>
      </c>
      <c r="J89" s="48">
        <f>'ПР4. 19.ПП4.Благ.2.Мер.'!J11</f>
        <v>458179</v>
      </c>
      <c r="K89" s="48">
        <f>'ПР4. 19.ПП4.Благ.2.Мер.'!K11</f>
        <v>1274537</v>
      </c>
      <c r="L89" s="48">
        <v>458179</v>
      </c>
      <c r="M89" s="48">
        <v>458179</v>
      </c>
      <c r="N89" s="48">
        <v>46500</v>
      </c>
      <c r="O89" s="48">
        <v>35220</v>
      </c>
      <c r="P89" s="48">
        <f>N89+36000</f>
        <v>82500</v>
      </c>
      <c r="Q89" s="48">
        <v>55660</v>
      </c>
      <c r="R89" s="48">
        <f>P89+229179</f>
        <v>311679</v>
      </c>
      <c r="S89" s="48"/>
      <c r="T89" s="48">
        <f>H89</f>
        <v>358179</v>
      </c>
      <c r="U89" s="48"/>
      <c r="V89" s="48">
        <f>'ПР4. 19.ПП4.Благ.2.Мер.'!I11</f>
        <v>458179</v>
      </c>
      <c r="W89" s="48">
        <f>'ПР4. 19.ПП4.Благ.2.Мер.'!J11</f>
        <v>458179</v>
      </c>
      <c r="X89" s="284"/>
    </row>
    <row r="90" spans="1:24" s="193" customFormat="1" ht="12.75" customHeight="1">
      <c r="A90" s="283"/>
      <c r="B90" s="171" t="s">
        <v>57</v>
      </c>
      <c r="C90" s="48" t="str">
        <f>'ПР4. 19.ПП4.Благ.2.Мер.'!C12</f>
        <v>009</v>
      </c>
      <c r="D90" s="48" t="str">
        <f>'ПР4. 19.ПП4.Благ.2.Мер.'!D12</f>
        <v>05</v>
      </c>
      <c r="E90" s="48" t="str">
        <f>'ПР4. 19.ПП4.Благ.2.Мер.'!E12</f>
        <v>03</v>
      </c>
      <c r="F90" s="58">
        <f>'ПР4. 19.ПП4.Благ.2.Мер.'!F12</f>
        <v>1240000020</v>
      </c>
      <c r="G90" s="48" t="str">
        <f>'ПР4. 19.ПП4.Благ.2.Мер.'!G12</f>
        <v>810</v>
      </c>
      <c r="H90" s="48">
        <f>'ПР4. 19.ПП4.Благ.2.Мер.'!H12</f>
        <v>18589876</v>
      </c>
      <c r="I90" s="48">
        <f>'ПР4. 19.ПП4.Благ.2.Мер.'!I12</f>
        <v>13089876</v>
      </c>
      <c r="J90" s="48">
        <f>'ПР4. 19.ПП4.Благ.2.Мер.'!J12</f>
        <v>13089876</v>
      </c>
      <c r="K90" s="48">
        <f>'ПР4. 19.ПП4.Благ.2.Мер.'!K12</f>
        <v>44769628</v>
      </c>
      <c r="L90" s="48">
        <v>13089876</v>
      </c>
      <c r="M90" s="48">
        <v>12919077.43</v>
      </c>
      <c r="N90" s="48">
        <v>2327834</v>
      </c>
      <c r="O90" s="48">
        <v>2327833</v>
      </c>
      <c r="P90" s="48">
        <f>N90+6670584</f>
        <v>8998418</v>
      </c>
      <c r="Q90" s="48">
        <v>8998418</v>
      </c>
      <c r="R90" s="48">
        <f>P90+7168957</f>
        <v>16167375</v>
      </c>
      <c r="S90" s="48"/>
      <c r="T90" s="48">
        <f>H90</f>
        <v>18589876</v>
      </c>
      <c r="U90" s="48"/>
      <c r="V90" s="48">
        <f>'ПР4. 19.ПП4.Благ.2.Мер.'!I12</f>
        <v>13089876</v>
      </c>
      <c r="W90" s="48">
        <f>'ПР4. 19.ПП4.Благ.2.Мер.'!J12</f>
        <v>13089876</v>
      </c>
      <c r="X90" s="284"/>
    </row>
    <row r="91" spans="1:24">
      <c r="A91" s="283" t="s">
        <v>112</v>
      </c>
      <c r="B91" s="226" t="str">
        <f>'ПР4. 19.ПП4.Благ.2.Мер.'!A13</f>
        <v>Благоустройство мест массового отдыха населения</v>
      </c>
      <c r="C91" s="242" t="s">
        <v>136</v>
      </c>
      <c r="D91" s="242" t="s">
        <v>136</v>
      </c>
      <c r="E91" s="242" t="s">
        <v>136</v>
      </c>
      <c r="F91" s="240">
        <f>F93</f>
        <v>1240000030</v>
      </c>
      <c r="G91" s="242" t="s">
        <v>136</v>
      </c>
      <c r="H91" s="78">
        <f>H93</f>
        <v>425995</v>
      </c>
      <c r="I91" s="78">
        <f t="shared" ref="I91:K91" si="80">I93</f>
        <v>325995</v>
      </c>
      <c r="J91" s="78">
        <f t="shared" si="80"/>
        <v>325995</v>
      </c>
      <c r="K91" s="78">
        <f t="shared" si="80"/>
        <v>1077985</v>
      </c>
      <c r="L91" s="78">
        <f>L93</f>
        <v>325995</v>
      </c>
      <c r="M91" s="78">
        <f t="shared" ref="M91" si="81">M93</f>
        <v>325995</v>
      </c>
      <c r="N91" s="78">
        <f t="shared" ref="N91:W91" si="82">N93</f>
        <v>0</v>
      </c>
      <c r="O91" s="78">
        <f t="shared" si="82"/>
        <v>0</v>
      </c>
      <c r="P91" s="78">
        <f t="shared" si="82"/>
        <v>96000</v>
      </c>
      <c r="Q91" s="78">
        <f t="shared" si="82"/>
        <v>45214.28</v>
      </c>
      <c r="R91" s="78">
        <f t="shared" si="82"/>
        <v>338000</v>
      </c>
      <c r="S91" s="78"/>
      <c r="T91" s="78">
        <f t="shared" si="82"/>
        <v>425995</v>
      </c>
      <c r="U91" s="78"/>
      <c r="V91" s="78">
        <f t="shared" si="82"/>
        <v>325995</v>
      </c>
      <c r="W91" s="78">
        <f t="shared" si="82"/>
        <v>325995</v>
      </c>
      <c r="X91" s="284"/>
    </row>
    <row r="92" spans="1:24" s="193" customFormat="1" ht="12.75" customHeight="1">
      <c r="A92" s="283"/>
      <c r="B92" s="171" t="s">
        <v>171</v>
      </c>
      <c r="C92" s="58"/>
      <c r="D92" s="241"/>
      <c r="E92" s="241"/>
      <c r="F92" s="241"/>
      <c r="G92" s="241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284"/>
    </row>
    <row r="93" spans="1:24" s="193" customFormat="1" ht="12.75" customHeight="1">
      <c r="A93" s="283"/>
      <c r="B93" s="171" t="s">
        <v>57</v>
      </c>
      <c r="C93" s="48" t="str">
        <f>'ПР4. 19.ПП4.Благ.2.Мер.'!C13</f>
        <v>009</v>
      </c>
      <c r="D93" s="48" t="str">
        <f>'ПР4. 19.ПП4.Благ.2.Мер.'!D13</f>
        <v>05</v>
      </c>
      <c r="E93" s="48" t="str">
        <f>'ПР4. 19.ПП4.Благ.2.Мер.'!E13</f>
        <v>03</v>
      </c>
      <c r="F93" s="240">
        <f>'ПР4. 19.ПП4.Благ.2.Мер.'!F13</f>
        <v>1240000030</v>
      </c>
      <c r="G93" s="48" t="str">
        <f>'ПР4. 19.ПП4.Благ.2.Мер.'!G13</f>
        <v>244</v>
      </c>
      <c r="H93" s="48">
        <f>'ПР4. 19.ПП4.Благ.2.Мер.'!H13</f>
        <v>425995</v>
      </c>
      <c r="I93" s="48">
        <f>'ПР4. 19.ПП4.Благ.2.Мер.'!I13</f>
        <v>325995</v>
      </c>
      <c r="J93" s="48">
        <f>'ПР4. 19.ПП4.Благ.2.Мер.'!J13</f>
        <v>325995</v>
      </c>
      <c r="K93" s="48">
        <f>'ПР4. 19.ПП4.Благ.2.Мер.'!K13</f>
        <v>1077985</v>
      </c>
      <c r="L93" s="48">
        <v>325995</v>
      </c>
      <c r="M93" s="48">
        <v>325995</v>
      </c>
      <c r="N93" s="48">
        <v>0</v>
      </c>
      <c r="O93" s="48">
        <v>0</v>
      </c>
      <c r="P93" s="48">
        <v>96000</v>
      </c>
      <c r="Q93" s="48">
        <v>45214.28</v>
      </c>
      <c r="R93" s="48">
        <f>P93+242000</f>
        <v>338000</v>
      </c>
      <c r="S93" s="48"/>
      <c r="T93" s="48">
        <f>H93</f>
        <v>425995</v>
      </c>
      <c r="U93" s="48"/>
      <c r="V93" s="48">
        <f>'ПР4. 19.ПП4.Благ.2.Мер.'!I13</f>
        <v>325995</v>
      </c>
      <c r="W93" s="48">
        <f>'ПР4. 19.ПП4.Благ.2.Мер.'!J13</f>
        <v>325995</v>
      </c>
      <c r="X93" s="284"/>
    </row>
    <row r="94" spans="1:24" ht="60">
      <c r="A94" s="283" t="s">
        <v>114</v>
      </c>
      <c r="B94" s="226" t="str">
        <f>'ПР4.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4" s="242" t="s">
        <v>136</v>
      </c>
      <c r="D94" s="242" t="s">
        <v>136</v>
      </c>
      <c r="E94" s="242" t="s">
        <v>136</v>
      </c>
      <c r="F94" s="240">
        <f>F96</f>
        <v>1240000060</v>
      </c>
      <c r="G94" s="242" t="s">
        <v>136</v>
      </c>
      <c r="H94" s="78">
        <f>H96</f>
        <v>100000</v>
      </c>
      <c r="I94" s="78">
        <f t="shared" ref="I94:K94" si="83">I96</f>
        <v>100000</v>
      </c>
      <c r="J94" s="78">
        <f t="shared" si="83"/>
        <v>100000</v>
      </c>
      <c r="K94" s="78">
        <f t="shared" si="83"/>
        <v>300000</v>
      </c>
      <c r="L94" s="78">
        <f t="shared" ref="L94:W94" si="84">L96</f>
        <v>100000</v>
      </c>
      <c r="M94" s="78">
        <f t="shared" si="84"/>
        <v>18850</v>
      </c>
      <c r="N94" s="78">
        <f t="shared" si="84"/>
        <v>0</v>
      </c>
      <c r="O94" s="78">
        <f t="shared" si="84"/>
        <v>0</v>
      </c>
      <c r="P94" s="78">
        <f t="shared" si="84"/>
        <v>0</v>
      </c>
      <c r="Q94" s="78">
        <f t="shared" si="84"/>
        <v>0</v>
      </c>
      <c r="R94" s="78">
        <f t="shared" si="84"/>
        <v>100000</v>
      </c>
      <c r="S94" s="78"/>
      <c r="T94" s="78">
        <f t="shared" si="84"/>
        <v>100000</v>
      </c>
      <c r="U94" s="78"/>
      <c r="V94" s="78">
        <f t="shared" si="84"/>
        <v>100000</v>
      </c>
      <c r="W94" s="78">
        <f t="shared" si="84"/>
        <v>100000</v>
      </c>
      <c r="X94" s="284"/>
    </row>
    <row r="95" spans="1:24" s="193" customFormat="1" ht="12.75" customHeight="1">
      <c r="A95" s="283"/>
      <c r="B95" s="171" t="s">
        <v>171</v>
      </c>
      <c r="C95" s="58"/>
      <c r="D95" s="241"/>
      <c r="E95" s="241"/>
      <c r="F95" s="241"/>
      <c r="G95" s="24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93" customFormat="1" ht="12.75" customHeight="1">
      <c r="A96" s="283"/>
      <c r="B96" s="171" t="s">
        <v>57</v>
      </c>
      <c r="C96" s="48" t="str">
        <f>'ПР4. 19.ПП4.Благ.2.Мер.'!C14</f>
        <v>009</v>
      </c>
      <c r="D96" s="48" t="str">
        <f>'ПР4. 19.ПП4.Благ.2.Мер.'!D14</f>
        <v>05</v>
      </c>
      <c r="E96" s="48" t="str">
        <f>'ПР4. 19.ПП4.Благ.2.Мер.'!E14</f>
        <v>03</v>
      </c>
      <c r="F96" s="58">
        <f>'ПР4. 19.ПП4.Благ.2.Мер.'!F14</f>
        <v>1240000060</v>
      </c>
      <c r="G96" s="58">
        <f>'ПР4. 19.ПП4.Благ.2.Мер.'!G14</f>
        <v>244</v>
      </c>
      <c r="H96" s="48">
        <f>'ПР4. 19.ПП4.Благ.2.Мер.'!H14</f>
        <v>100000</v>
      </c>
      <c r="I96" s="48">
        <f>'ПР4. 19.ПП4.Благ.2.Мер.'!I14</f>
        <v>100000</v>
      </c>
      <c r="J96" s="48">
        <f>'ПР4. 19.ПП4.Благ.2.Мер.'!J14</f>
        <v>100000</v>
      </c>
      <c r="K96" s="48">
        <f>'ПР4. 19.ПП4.Благ.2.Мер.'!K14</f>
        <v>300000</v>
      </c>
      <c r="L96" s="48">
        <v>100000</v>
      </c>
      <c r="M96" s="48">
        <v>18850</v>
      </c>
      <c r="N96" s="48">
        <v>0</v>
      </c>
      <c r="O96" s="48">
        <v>0</v>
      </c>
      <c r="P96" s="48">
        <v>0</v>
      </c>
      <c r="Q96" s="48">
        <v>0</v>
      </c>
      <c r="R96" s="48">
        <v>100000</v>
      </c>
      <c r="S96" s="48"/>
      <c r="T96" s="48">
        <f>R96</f>
        <v>100000</v>
      </c>
      <c r="U96" s="48"/>
      <c r="V96" s="48">
        <f>'ПР4. 19.ПП4.Благ.2.Мер.'!I14</f>
        <v>100000</v>
      </c>
      <c r="W96" s="48">
        <f>'ПР4. 19.ПП4.Благ.2.Мер.'!J14</f>
        <v>100000</v>
      </c>
      <c r="X96" s="284"/>
    </row>
    <row r="97" spans="1:25">
      <c r="A97" s="283" t="s">
        <v>116</v>
      </c>
      <c r="B97" s="226" t="s">
        <v>133</v>
      </c>
      <c r="C97" s="242" t="s">
        <v>136</v>
      </c>
      <c r="D97" s="242" t="s">
        <v>136</v>
      </c>
      <c r="E97" s="242" t="s">
        <v>136</v>
      </c>
      <c r="F97" s="240">
        <f>F99</f>
        <v>1240000070</v>
      </c>
      <c r="G97" s="242" t="s">
        <v>136</v>
      </c>
      <c r="H97" s="78">
        <f>H99</f>
        <v>28789380</v>
      </c>
      <c r="I97" s="78">
        <f t="shared" ref="I97:W97" si="85">I99</f>
        <v>27789380</v>
      </c>
      <c r="J97" s="78">
        <f t="shared" si="85"/>
        <v>27789380</v>
      </c>
      <c r="K97" s="78">
        <f t="shared" si="85"/>
        <v>84368140</v>
      </c>
      <c r="L97" s="78">
        <f t="shared" si="85"/>
        <v>28789380</v>
      </c>
      <c r="M97" s="78">
        <f t="shared" si="85"/>
        <v>28789281.84</v>
      </c>
      <c r="N97" s="78">
        <f t="shared" si="85"/>
        <v>4620000</v>
      </c>
      <c r="O97" s="78">
        <f t="shared" si="85"/>
        <v>4606021.03</v>
      </c>
      <c r="P97" s="78">
        <f t="shared" si="85"/>
        <v>16882501.84</v>
      </c>
      <c r="Q97" s="78">
        <f t="shared" si="85"/>
        <v>16780640.960000001</v>
      </c>
      <c r="R97" s="78">
        <f t="shared" si="85"/>
        <v>23020994.710000001</v>
      </c>
      <c r="S97" s="78"/>
      <c r="T97" s="78">
        <f t="shared" si="85"/>
        <v>28789380</v>
      </c>
      <c r="U97" s="78"/>
      <c r="V97" s="78">
        <f t="shared" si="85"/>
        <v>27789380</v>
      </c>
      <c r="W97" s="78">
        <f t="shared" si="85"/>
        <v>27789380</v>
      </c>
      <c r="X97" s="284"/>
    </row>
    <row r="98" spans="1:25" s="193" customFormat="1" ht="12.75" customHeight="1">
      <c r="A98" s="283"/>
      <c r="B98" s="171" t="s">
        <v>171</v>
      </c>
      <c r="C98" s="58"/>
      <c r="D98" s="241"/>
      <c r="E98" s="241"/>
      <c r="F98" s="241"/>
      <c r="G98" s="24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93" customFormat="1" ht="12.75" customHeight="1">
      <c r="A99" s="283"/>
      <c r="B99" s="171" t="s">
        <v>57</v>
      </c>
      <c r="C99" s="48" t="str">
        <f>'ПР4. 19.ПП4.Благ.2.Мер.'!C15</f>
        <v>009</v>
      </c>
      <c r="D99" s="48" t="str">
        <f>'ПР4. 19.ПП4.Благ.2.Мер.'!D15</f>
        <v>05</v>
      </c>
      <c r="E99" s="48" t="str">
        <f>'ПР4. 19.ПП4.Благ.2.Мер.'!E15</f>
        <v>03</v>
      </c>
      <c r="F99" s="240">
        <f>'ПР4. 19.ПП4.Благ.2.Мер.'!F15</f>
        <v>1240000070</v>
      </c>
      <c r="G99" s="58">
        <f>'ПР4. 19.ПП4.Благ.2.Мер.'!G15</f>
        <v>244</v>
      </c>
      <c r="H99" s="48">
        <f>'ПР4. 19.ПП4.Благ.2.Мер.'!H15</f>
        <v>28789380</v>
      </c>
      <c r="I99" s="48">
        <f>'ПР4. 19.ПП4.Благ.2.Мер.'!I15</f>
        <v>27789380</v>
      </c>
      <c r="J99" s="48">
        <f>'ПР4. 19.ПП4.Благ.2.Мер.'!J15</f>
        <v>27789380</v>
      </c>
      <c r="K99" s="48">
        <f>'ПР4. 19.ПП4.Благ.2.Мер.'!K15</f>
        <v>84368140</v>
      </c>
      <c r="L99" s="48">
        <v>28789380</v>
      </c>
      <c r="M99" s="48">
        <v>28789281.84</v>
      </c>
      <c r="N99" s="48">
        <v>4620000</v>
      </c>
      <c r="O99" s="48">
        <v>4606021.03</v>
      </c>
      <c r="P99" s="48">
        <f>N99+12262501.84</f>
        <v>16882501.84</v>
      </c>
      <c r="Q99" s="48">
        <v>16780640.960000001</v>
      </c>
      <c r="R99" s="48">
        <f>P99+6138492.87</f>
        <v>23020994.710000001</v>
      </c>
      <c r="S99" s="48"/>
      <c r="T99" s="48">
        <f>H99</f>
        <v>28789380</v>
      </c>
      <c r="U99" s="48"/>
      <c r="V99" s="48">
        <f>'ПР4. 19.ПП4.Благ.2.Мер.'!I15</f>
        <v>27789380</v>
      </c>
      <c r="W99" s="48">
        <f>'ПР4. 19.ПП4.Благ.2.Мер.'!J15</f>
        <v>27789380</v>
      </c>
      <c r="X99" s="284"/>
    </row>
    <row r="100" spans="1:25" ht="30">
      <c r="A100" s="283" t="s">
        <v>373</v>
      </c>
      <c r="B100" s="226" t="str">
        <f>'ПР4. 19.ПП4.Благ.2.Мер.'!A16</f>
        <v>Расходы на реализацию проектов по благоустройству территорий поселений, городских округов</v>
      </c>
      <c r="C100" s="242" t="s">
        <v>136</v>
      </c>
      <c r="D100" s="242" t="s">
        <v>136</v>
      </c>
      <c r="E100" s="242" t="s">
        <v>136</v>
      </c>
      <c r="F100" s="240">
        <f>F102</f>
        <v>1240077410</v>
      </c>
      <c r="G100" s="242" t="s">
        <v>136</v>
      </c>
      <c r="H100" s="78">
        <f>H102</f>
        <v>1945800</v>
      </c>
      <c r="I100" s="78">
        <f t="shared" ref="I100:R100" si="86">I102</f>
        <v>0</v>
      </c>
      <c r="J100" s="78">
        <f t="shared" si="86"/>
        <v>0</v>
      </c>
      <c r="K100" s="78">
        <f t="shared" si="86"/>
        <v>1945800</v>
      </c>
      <c r="L100" s="78">
        <f t="shared" si="86"/>
        <v>28789380</v>
      </c>
      <c r="M100" s="78">
        <f t="shared" si="86"/>
        <v>28789281.84</v>
      </c>
      <c r="N100" s="78">
        <f t="shared" si="86"/>
        <v>0</v>
      </c>
      <c r="O100" s="78">
        <f t="shared" si="86"/>
        <v>0</v>
      </c>
      <c r="P100" s="78">
        <f t="shared" si="86"/>
        <v>0</v>
      </c>
      <c r="Q100" s="78">
        <f t="shared" si="86"/>
        <v>0</v>
      </c>
      <c r="R100" s="78">
        <f t="shared" si="86"/>
        <v>0</v>
      </c>
      <c r="S100" s="78"/>
      <c r="T100" s="78">
        <f t="shared" ref="T100" si="87">T102</f>
        <v>1945800</v>
      </c>
      <c r="U100" s="78"/>
      <c r="V100" s="78">
        <f t="shared" ref="V100:W100" si="88">V102</f>
        <v>0</v>
      </c>
      <c r="W100" s="78">
        <f t="shared" si="88"/>
        <v>0</v>
      </c>
      <c r="X100" s="284"/>
    </row>
    <row r="101" spans="1:25" s="193" customFormat="1" ht="12.75" customHeight="1">
      <c r="A101" s="283"/>
      <c r="B101" s="171" t="s">
        <v>171</v>
      </c>
      <c r="C101" s="58"/>
      <c r="D101" s="241"/>
      <c r="E101" s="241"/>
      <c r="F101" s="241"/>
      <c r="G101" s="24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93" customFormat="1" ht="12.75" customHeight="1">
      <c r="A102" s="283"/>
      <c r="B102" s="171" t="s">
        <v>57</v>
      </c>
      <c r="C102" s="48">
        <f>'ПР4. 19.ПП4.Благ.2.Мер.'!C18</f>
        <v>0</v>
      </c>
      <c r="D102" s="48">
        <f>'ПР4. 19.ПП4.Благ.2.Мер.'!D18</f>
        <v>0</v>
      </c>
      <c r="E102" s="48">
        <f>'ПР4. 19.ПП4.Благ.2.Мер.'!E18</f>
        <v>0</v>
      </c>
      <c r="F102" s="240">
        <f>'ПР4. 19.ПП4.Благ.2.Мер.'!F16</f>
        <v>1240077410</v>
      </c>
      <c r="G102" s="58">
        <f>'ПР4. 19.ПП4.Благ.2.Мер.'!G18</f>
        <v>0</v>
      </c>
      <c r="H102" s="48">
        <f>'ПР4. 19.ПП4.Благ.2.Мер.'!H16</f>
        <v>1945800</v>
      </c>
      <c r="I102" s="48">
        <f>'ПР4. 19.ПП4.Благ.2.Мер.'!I16</f>
        <v>0</v>
      </c>
      <c r="J102" s="48">
        <f>'ПР4. 19.ПП4.Благ.2.Мер.'!J16</f>
        <v>0</v>
      </c>
      <c r="K102" s="48">
        <f>'ПР4. 19.ПП4.Благ.2.Мер.'!K16</f>
        <v>1945800</v>
      </c>
      <c r="L102" s="48">
        <v>28789380</v>
      </c>
      <c r="M102" s="48">
        <v>28789281.84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/>
      <c r="T102" s="48">
        <f>H102</f>
        <v>1945800</v>
      </c>
      <c r="U102" s="48"/>
      <c r="V102" s="48">
        <f>'ПР4. 19.ПП4.Благ.2.Мер.'!I18</f>
        <v>0</v>
      </c>
      <c r="W102" s="48">
        <f>'ПР4. 19.ПП4.Благ.2.Мер.'!J18</f>
        <v>0</v>
      </c>
      <c r="X102" s="284"/>
    </row>
    <row r="103" spans="1:25">
      <c r="B103" s="227"/>
      <c r="C103" s="243"/>
      <c r="D103" s="243"/>
      <c r="E103" s="243"/>
      <c r="F103" s="243"/>
      <c r="G103" s="243"/>
      <c r="H103" s="244"/>
      <c r="I103" s="244"/>
      <c r="J103" s="244"/>
      <c r="K103" s="244"/>
    </row>
    <row r="104" spans="1:25">
      <c r="B104" s="227"/>
      <c r="C104" s="243"/>
      <c r="D104" s="243"/>
      <c r="E104" s="243"/>
      <c r="F104" s="243"/>
      <c r="G104" s="243"/>
      <c r="H104" s="244"/>
      <c r="I104" s="244"/>
      <c r="J104" s="244"/>
      <c r="K104" s="244"/>
    </row>
    <row r="105" spans="1:25" s="230" customFormat="1">
      <c r="C105" s="234"/>
      <c r="D105" s="234"/>
      <c r="E105" s="234"/>
      <c r="F105" s="234"/>
      <c r="G105" s="234"/>
      <c r="H105" s="53"/>
      <c r="I105" s="53"/>
      <c r="J105" s="53"/>
      <c r="K105" s="53"/>
      <c r="L105" s="53"/>
      <c r="M105" s="53"/>
      <c r="N105" s="53"/>
      <c r="O105" s="53"/>
      <c r="Q105" s="53"/>
      <c r="R105" s="53"/>
      <c r="S105" s="53"/>
      <c r="T105" s="53"/>
      <c r="U105" s="53"/>
      <c r="Y105" s="37"/>
    </row>
    <row r="106" spans="1:25" s="230" customFormat="1" ht="15" customHeight="1">
      <c r="B106" s="231" t="s">
        <v>15</v>
      </c>
      <c r="C106" s="245"/>
      <c r="D106" s="245"/>
      <c r="E106" s="245"/>
      <c r="F106" s="245"/>
      <c r="G106" s="246"/>
      <c r="H106" s="247"/>
      <c r="I106" s="285" t="s">
        <v>14</v>
      </c>
      <c r="J106" s="285"/>
      <c r="K106" s="53"/>
      <c r="L106" s="53"/>
      <c r="M106" s="53"/>
      <c r="N106" s="53"/>
      <c r="O106" s="53"/>
      <c r="P106" s="53" t="s">
        <v>167</v>
      </c>
      <c r="Q106" s="53"/>
      <c r="R106" s="53"/>
      <c r="S106" s="53"/>
      <c r="T106" s="53"/>
      <c r="U106" s="53"/>
      <c r="Y106" s="37"/>
    </row>
  </sheetData>
  <mergeCells count="69">
    <mergeCell ref="X71:X74"/>
    <mergeCell ref="X48:X57"/>
    <mergeCell ref="X58:X60"/>
    <mergeCell ref="A58:A60"/>
    <mergeCell ref="A97:A99"/>
    <mergeCell ref="A49:A51"/>
    <mergeCell ref="X94:X96"/>
    <mergeCell ref="A83:A86"/>
    <mergeCell ref="A87:A90"/>
    <mergeCell ref="A91:A93"/>
    <mergeCell ref="A61:A63"/>
    <mergeCell ref="A94:A96"/>
    <mergeCell ref="A76:A78"/>
    <mergeCell ref="A79:A81"/>
    <mergeCell ref="A64:A66"/>
    <mergeCell ref="X64:X66"/>
    <mergeCell ref="A52:A54"/>
    <mergeCell ref="A67:A70"/>
    <mergeCell ref="X67:X70"/>
    <mergeCell ref="A71:A74"/>
    <mergeCell ref="A3:A6"/>
    <mergeCell ref="X39:X41"/>
    <mergeCell ref="X24:X26"/>
    <mergeCell ref="A12:A14"/>
    <mergeCell ref="A39:A41"/>
    <mergeCell ref="A18:A20"/>
    <mergeCell ref="A30:A32"/>
    <mergeCell ref="A9:A11"/>
    <mergeCell ref="X9:X11"/>
    <mergeCell ref="A27:A29"/>
    <mergeCell ref="X27:X29"/>
    <mergeCell ref="A24:A26"/>
    <mergeCell ref="A15:A17"/>
    <mergeCell ref="X12:X14"/>
    <mergeCell ref="A36:A38"/>
    <mergeCell ref="A33:A3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I106:J106"/>
    <mergeCell ref="I1:K1"/>
    <mergeCell ref="B3:B6"/>
    <mergeCell ref="H3:K5"/>
    <mergeCell ref="B2:K2"/>
    <mergeCell ref="C3:G5"/>
    <mergeCell ref="A45:A47"/>
    <mergeCell ref="A100:A102"/>
    <mergeCell ref="X100:X102"/>
    <mergeCell ref="A42:A44"/>
    <mergeCell ref="A21:A23"/>
    <mergeCell ref="X21:X23"/>
    <mergeCell ref="X97:X99"/>
    <mergeCell ref="A55:A57"/>
    <mergeCell ref="X87:X90"/>
    <mergeCell ref="X91:X93"/>
    <mergeCell ref="X76:X78"/>
    <mergeCell ref="X79:X81"/>
    <mergeCell ref="X84:X86"/>
    <mergeCell ref="X36:X38"/>
    <mergeCell ref="X33:X35"/>
    <mergeCell ref="X61:X6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57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48"/>
  <sheetViews>
    <sheetView view="pageBreakPreview" zoomScaleNormal="100" zoomScaleSheetLayoutView="100" workbookViewId="0">
      <selection activeCell="C14" sqref="C14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16384" width="9.140625" style="10"/>
  </cols>
  <sheetData>
    <row r="1" spans="1:20" ht="62.25" customHeight="1">
      <c r="E1" s="302" t="s">
        <v>374</v>
      </c>
      <c r="F1" s="302"/>
      <c r="G1" s="302"/>
      <c r="H1" s="169"/>
      <c r="I1" s="169"/>
      <c r="J1" s="169"/>
      <c r="K1" s="169"/>
    </row>
    <row r="2" spans="1:20" ht="69" customHeight="1">
      <c r="E2" s="303" t="s">
        <v>320</v>
      </c>
      <c r="F2" s="303"/>
      <c r="G2" s="303"/>
      <c r="Q2" s="313" t="s">
        <v>153</v>
      </c>
      <c r="R2" s="313"/>
      <c r="S2" s="313"/>
      <c r="T2" s="313"/>
    </row>
    <row r="3" spans="1:20" ht="42.75" customHeight="1">
      <c r="A3" s="309" t="s">
        <v>203</v>
      </c>
      <c r="B3" s="309"/>
      <c r="C3" s="309"/>
      <c r="D3" s="309"/>
      <c r="E3" s="309"/>
      <c r="F3" s="309"/>
      <c r="G3" s="309"/>
      <c r="H3" s="309" t="s">
        <v>173</v>
      </c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</row>
    <row r="4" spans="1:20">
      <c r="A4" s="283" t="s">
        <v>54</v>
      </c>
      <c r="B4" s="310" t="s">
        <v>55</v>
      </c>
      <c r="C4" s="310" t="s">
        <v>254</v>
      </c>
      <c r="D4" s="283" t="s">
        <v>95</v>
      </c>
      <c r="E4" s="283"/>
      <c r="F4" s="283"/>
      <c r="G4" s="283"/>
      <c r="H4" s="283" t="s">
        <v>154</v>
      </c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0" t="s">
        <v>155</v>
      </c>
    </row>
    <row r="5" spans="1:20">
      <c r="A5" s="283"/>
      <c r="B5" s="310"/>
      <c r="C5" s="310"/>
      <c r="D5" s="283"/>
      <c r="E5" s="283"/>
      <c r="F5" s="283"/>
      <c r="G5" s="283"/>
      <c r="H5" s="283" t="s">
        <v>318</v>
      </c>
      <c r="I5" s="283"/>
      <c r="J5" s="283" t="s">
        <v>319</v>
      </c>
      <c r="K5" s="283"/>
      <c r="L5" s="283"/>
      <c r="M5" s="283"/>
      <c r="N5" s="283"/>
      <c r="O5" s="283"/>
      <c r="P5" s="283"/>
      <c r="Q5" s="283"/>
      <c r="R5" s="287" t="s">
        <v>35</v>
      </c>
      <c r="S5" s="287"/>
      <c r="T5" s="281"/>
    </row>
    <row r="6" spans="1:20" ht="15" customHeight="1">
      <c r="A6" s="283"/>
      <c r="B6" s="310"/>
      <c r="C6" s="310"/>
      <c r="D6" s="283"/>
      <c r="E6" s="283"/>
      <c r="F6" s="283"/>
      <c r="G6" s="283"/>
      <c r="H6" s="283"/>
      <c r="I6" s="283"/>
      <c r="J6" s="292" t="s">
        <v>156</v>
      </c>
      <c r="K6" s="292"/>
      <c r="L6" s="292" t="s">
        <v>157</v>
      </c>
      <c r="M6" s="292"/>
      <c r="N6" s="292" t="s">
        <v>158</v>
      </c>
      <c r="O6" s="292"/>
      <c r="P6" s="291" t="s">
        <v>159</v>
      </c>
      <c r="Q6" s="291"/>
      <c r="R6" s="287"/>
      <c r="S6" s="287"/>
      <c r="T6" s="281"/>
    </row>
    <row r="7" spans="1:20" ht="30">
      <c r="A7" s="283"/>
      <c r="B7" s="310"/>
      <c r="C7" s="310"/>
      <c r="D7" s="131" t="s">
        <v>144</v>
      </c>
      <c r="E7" s="131" t="s">
        <v>145</v>
      </c>
      <c r="F7" s="159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2"/>
    </row>
    <row r="8" spans="1:20" s="23" customFormat="1" ht="14.25" customHeight="1">
      <c r="A8" s="312" t="s">
        <v>53</v>
      </c>
      <c r="B8" s="312" t="s">
        <v>146</v>
      </c>
      <c r="C8" s="39" t="s">
        <v>56</v>
      </c>
      <c r="D8" s="85">
        <f>'06. Пр.1 Распределение. Отч.7'!H7</f>
        <v>501708771.94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1012836079.9400001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386111260.31999999</v>
      </c>
      <c r="O8" s="88">
        <f t="shared" si="0"/>
        <v>0</v>
      </c>
      <c r="P8" s="88">
        <f t="shared" si="0"/>
        <v>484750239.94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14"/>
    </row>
    <row r="9" spans="1:20" s="23" customFormat="1" ht="14.25">
      <c r="A9" s="312"/>
      <c r="B9" s="312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15"/>
    </row>
    <row r="10" spans="1:20" s="23" customFormat="1" ht="14.25">
      <c r="A10" s="312"/>
      <c r="B10" s="312"/>
      <c r="C10" s="70" t="s">
        <v>44</v>
      </c>
      <c r="D10" s="85">
        <f t="shared" ref="D10:F14" si="2">D17+D115+D178+D199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H17+H115+H178+H199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15"/>
    </row>
    <row r="11" spans="1:20" s="23" customFormat="1" ht="14.25">
      <c r="A11" s="312"/>
      <c r="B11" s="312"/>
      <c r="C11" s="39" t="s">
        <v>46</v>
      </c>
      <c r="D11" s="85">
        <f t="shared" si="2"/>
        <v>123667120</v>
      </c>
      <c r="E11" s="85">
        <f t="shared" si="2"/>
        <v>0</v>
      </c>
      <c r="F11" s="85">
        <f t="shared" si="2"/>
        <v>0</v>
      </c>
      <c r="G11" s="85">
        <f t="shared" si="3"/>
        <v>123667120</v>
      </c>
      <c r="H11" s="88">
        <f t="shared" ref="H11:S11" si="5">H18+H116+H179+H200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15"/>
    </row>
    <row r="12" spans="1:20" s="23" customFormat="1" ht="14.25">
      <c r="A12" s="312"/>
      <c r="B12" s="312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H19+H117+H180+H201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15"/>
    </row>
    <row r="13" spans="1:20" s="23" customFormat="1" ht="14.25">
      <c r="A13" s="312"/>
      <c r="B13" s="312"/>
      <c r="C13" s="39" t="s">
        <v>48</v>
      </c>
      <c r="D13" s="85">
        <f t="shared" si="2"/>
        <v>378041651.94</v>
      </c>
      <c r="E13" s="85">
        <f t="shared" si="2"/>
        <v>255563654</v>
      </c>
      <c r="F13" s="85">
        <f t="shared" si="2"/>
        <v>255563654</v>
      </c>
      <c r="G13" s="85">
        <f t="shared" si="3"/>
        <v>889168959.94000006</v>
      </c>
      <c r="H13" s="88">
        <f t="shared" ref="H13:S13" si="7">H20+H118+H181+H202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297346009.50999999</v>
      </c>
      <c r="O13" s="88">
        <f t="shared" si="7"/>
        <v>0</v>
      </c>
      <c r="P13" s="88">
        <f t="shared" si="7"/>
        <v>373045039.94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15"/>
    </row>
    <row r="14" spans="1:20" s="23" customFormat="1" ht="14.25">
      <c r="A14" s="312"/>
      <c r="B14" s="312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H21+H119+H182+H203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16"/>
    </row>
    <row r="15" spans="1:20" s="44" customFormat="1">
      <c r="A15" s="307" t="s">
        <v>6</v>
      </c>
      <c r="B15" s="307" t="s">
        <v>80</v>
      </c>
      <c r="C15" s="41" t="s">
        <v>56</v>
      </c>
      <c r="D15" s="78">
        <f>D16+D17+D18+D19+D20+D21</f>
        <v>279299064.94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456292742.94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219075771.90000001</v>
      </c>
      <c r="O15" s="90"/>
      <c r="P15" s="90">
        <f t="shared" si="9"/>
        <v>264304064.94</v>
      </c>
      <c r="Q15" s="90"/>
      <c r="R15" s="90">
        <f t="shared" si="9"/>
        <v>83496839</v>
      </c>
      <c r="S15" s="90">
        <f t="shared" si="9"/>
        <v>83496839</v>
      </c>
      <c r="T15" s="317"/>
    </row>
    <row r="16" spans="1:20" s="44" customFormat="1">
      <c r="A16" s="307"/>
      <c r="B16" s="307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18"/>
    </row>
    <row r="17" spans="1:20" s="44" customFormat="1">
      <c r="A17" s="307"/>
      <c r="B17" s="307"/>
      <c r="C17" s="43" t="s">
        <v>44</v>
      </c>
      <c r="D17" s="78">
        <f>D24+D31+D38+D45+D52+D59+D66+D73+D80+D87+D94+D101+D108</f>
        <v>0</v>
      </c>
      <c r="E17" s="78">
        <f t="shared" ref="E17:G17" si="10">E24+E31+E38+E45+E52+E59+E66+E73+E80+E87+E94+E101+E108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18"/>
    </row>
    <row r="18" spans="1:20" s="44" customFormat="1">
      <c r="A18" s="307"/>
      <c r="B18" s="307"/>
      <c r="C18" s="41" t="s">
        <v>46</v>
      </c>
      <c r="D18" s="78">
        <f t="shared" ref="D18:G21" si="12">D25+D32+D39+D46+D53+D60+D67+D74+D81+D88+D95+D102+D109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18"/>
    </row>
    <row r="19" spans="1:20" s="44" customFormat="1">
      <c r="A19" s="307"/>
      <c r="B19" s="307"/>
      <c r="C19" s="72" t="s">
        <v>47</v>
      </c>
      <c r="D19" s="78">
        <f t="shared" si="12"/>
        <v>0</v>
      </c>
      <c r="E19" s="78">
        <f t="shared" si="12"/>
        <v>0</v>
      </c>
      <c r="F19" s="78">
        <f t="shared" si="12"/>
        <v>0</v>
      </c>
      <c r="G19" s="78">
        <f t="shared" si="12"/>
        <v>0</v>
      </c>
      <c r="H19" s="90">
        <v>0</v>
      </c>
      <c r="I19" s="90">
        <v>0</v>
      </c>
      <c r="J19" s="90">
        <f t="shared" ref="J19:S19" si="14">J26+J33+J40+J47+J54+J61+J68+J75+J82+J89+J96+J103</f>
        <v>0</v>
      </c>
      <c r="K19" s="90">
        <f t="shared" si="14"/>
        <v>0</v>
      </c>
      <c r="L19" s="90">
        <f t="shared" si="14"/>
        <v>0</v>
      </c>
      <c r="M19" s="90"/>
      <c r="N19" s="90">
        <f t="shared" si="14"/>
        <v>0</v>
      </c>
      <c r="O19" s="90"/>
      <c r="P19" s="90">
        <f t="shared" si="14"/>
        <v>0</v>
      </c>
      <c r="Q19" s="90"/>
      <c r="R19" s="90">
        <f t="shared" si="14"/>
        <v>0</v>
      </c>
      <c r="S19" s="90">
        <f t="shared" si="14"/>
        <v>0</v>
      </c>
      <c r="T19" s="318"/>
    </row>
    <row r="20" spans="1:20" s="44" customFormat="1">
      <c r="A20" s="307"/>
      <c r="B20" s="307"/>
      <c r="C20" s="41" t="s">
        <v>48</v>
      </c>
      <c r="D20" s="78">
        <f t="shared" si="12"/>
        <v>157826664.94</v>
      </c>
      <c r="E20" s="78">
        <f t="shared" si="12"/>
        <v>88496839</v>
      </c>
      <c r="F20" s="78">
        <f t="shared" si="12"/>
        <v>88496839</v>
      </c>
      <c r="G20" s="78">
        <f t="shared" si="12"/>
        <v>334820342.94</v>
      </c>
      <c r="H20" s="90">
        <v>104839294.81</v>
      </c>
      <c r="I20" s="90">
        <v>104828588.09999999</v>
      </c>
      <c r="J20" s="90">
        <f t="shared" ref="J20:S20" si="15">J27+J34+J41+J48+J55+J62+J69+J76+J83+J90+J97+J104</f>
        <v>34576688</v>
      </c>
      <c r="K20" s="90">
        <f t="shared" si="15"/>
        <v>34100000</v>
      </c>
      <c r="L20" s="90">
        <f t="shared" si="15"/>
        <v>59946760.980000004</v>
      </c>
      <c r="M20" s="90"/>
      <c r="N20" s="90">
        <f t="shared" si="15"/>
        <v>130543321.09</v>
      </c>
      <c r="O20" s="90"/>
      <c r="P20" s="90">
        <f t="shared" si="15"/>
        <v>152831664.94</v>
      </c>
      <c r="Q20" s="90"/>
      <c r="R20" s="90">
        <f t="shared" si="15"/>
        <v>83496839</v>
      </c>
      <c r="S20" s="90">
        <f t="shared" si="15"/>
        <v>83496839</v>
      </c>
      <c r="T20" s="318"/>
    </row>
    <row r="21" spans="1:20" s="44" customFormat="1">
      <c r="A21" s="307"/>
      <c r="B21" s="307"/>
      <c r="C21" s="41" t="s">
        <v>49</v>
      </c>
      <c r="D21" s="78">
        <f t="shared" si="12"/>
        <v>0</v>
      </c>
      <c r="E21" s="78">
        <f t="shared" si="12"/>
        <v>0</v>
      </c>
      <c r="F21" s="78">
        <f t="shared" si="12"/>
        <v>0</v>
      </c>
      <c r="G21" s="78">
        <f t="shared" si="12"/>
        <v>0</v>
      </c>
      <c r="H21" s="90">
        <v>0</v>
      </c>
      <c r="I21" s="90">
        <v>0</v>
      </c>
      <c r="J21" s="90">
        <f t="shared" ref="J21:S21" si="16">J28+J35+J42+J49+J56+J63+J70+J77+J84+J91+J98+J105</f>
        <v>0</v>
      </c>
      <c r="K21" s="90">
        <f t="shared" si="16"/>
        <v>0</v>
      </c>
      <c r="L21" s="90">
        <f t="shared" si="16"/>
        <v>0</v>
      </c>
      <c r="M21" s="90"/>
      <c r="N21" s="90">
        <f t="shared" si="16"/>
        <v>0</v>
      </c>
      <c r="O21" s="90"/>
      <c r="P21" s="90">
        <f t="shared" si="16"/>
        <v>0</v>
      </c>
      <c r="Q21" s="90"/>
      <c r="R21" s="90">
        <f t="shared" si="16"/>
        <v>0</v>
      </c>
      <c r="S21" s="90">
        <f t="shared" si="16"/>
        <v>0</v>
      </c>
      <c r="T21" s="319"/>
    </row>
    <row r="22" spans="1:20" s="37" customFormat="1" hidden="1">
      <c r="A22" s="283" t="s">
        <v>26</v>
      </c>
      <c r="B22" s="283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94" t="s">
        <v>56</v>
      </c>
      <c r="D22" s="78">
        <f>D24+D25+D26+D27+D28</f>
        <v>83303500</v>
      </c>
      <c r="E22" s="78">
        <f t="shared" ref="E22:N22" si="17">E24+E25+E26+E27+E28</f>
        <v>0</v>
      </c>
      <c r="F22" s="78">
        <f t="shared" si="17"/>
        <v>0</v>
      </c>
      <c r="G22" s="78">
        <f t="shared" si="17"/>
        <v>83303500</v>
      </c>
      <c r="H22" s="78">
        <f t="shared" si="17"/>
        <v>76564000</v>
      </c>
      <c r="I22" s="78">
        <f t="shared" si="17"/>
        <v>76564000</v>
      </c>
      <c r="J22" s="78">
        <f t="shared" si="17"/>
        <v>0</v>
      </c>
      <c r="K22" s="78">
        <f t="shared" si="17"/>
        <v>0</v>
      </c>
      <c r="L22" s="78">
        <f t="shared" si="17"/>
        <v>36237555.899999999</v>
      </c>
      <c r="M22" s="78"/>
      <c r="N22" s="78">
        <f t="shared" si="17"/>
        <v>60363550.810000002</v>
      </c>
      <c r="O22" s="78"/>
      <c r="P22" s="78">
        <f t="shared" ref="P22" si="18">P24+P25+P26+P27+P28</f>
        <v>83303500</v>
      </c>
      <c r="Q22" s="78"/>
      <c r="R22" s="78">
        <f t="shared" ref="R22:S22" si="19">R24+R25+R26+R27+R28</f>
        <v>0</v>
      </c>
      <c r="S22" s="78">
        <f t="shared" si="19"/>
        <v>0</v>
      </c>
      <c r="T22" s="293"/>
    </row>
    <row r="23" spans="1:20" s="193" customFormat="1" ht="12.75" hidden="1">
      <c r="A23" s="284"/>
      <c r="B23" s="283"/>
      <c r="C23" s="171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4"/>
    </row>
    <row r="24" spans="1:20" s="193" customFormat="1" ht="12.75" hidden="1">
      <c r="A24" s="284"/>
      <c r="B24" s="283"/>
      <c r="C24" s="195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83"/>
      <c r="M24" s="183"/>
      <c r="N24" s="183"/>
      <c r="O24" s="183"/>
      <c r="P24" s="48"/>
      <c r="Q24" s="48"/>
      <c r="R24" s="48"/>
      <c r="S24" s="48"/>
      <c r="T24" s="294"/>
    </row>
    <row r="25" spans="1:20" s="193" customFormat="1" ht="12.75" hidden="1">
      <c r="A25" s="284"/>
      <c r="B25" s="283"/>
      <c r="C25" s="171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4"/>
    </row>
    <row r="26" spans="1:20" s="193" customFormat="1" ht="12.75" hidden="1">
      <c r="A26" s="284"/>
      <c r="B26" s="283"/>
      <c r="C26" s="171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4"/>
    </row>
    <row r="27" spans="1:20" s="193" customFormat="1" ht="12.75" hidden="1">
      <c r="A27" s="284"/>
      <c r="B27" s="283"/>
      <c r="C27" s="171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4"/>
    </row>
    <row r="28" spans="1:20" s="193" customFormat="1" ht="12.75" hidden="1">
      <c r="A28" s="284"/>
      <c r="B28" s="283"/>
      <c r="C28" s="171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5"/>
    </row>
    <row r="29" spans="1:20" s="37" customFormat="1" hidden="1">
      <c r="A29" s="283" t="s">
        <v>27</v>
      </c>
      <c r="B29" s="283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94" t="s">
        <v>56</v>
      </c>
      <c r="D29" s="78">
        <f>D31+D32+D33+D34+D35</f>
        <v>83496839</v>
      </c>
      <c r="E29" s="78">
        <f t="shared" ref="E29:S29" si="20">E31+E32+E33+E34+E35</f>
        <v>83496839</v>
      </c>
      <c r="F29" s="78">
        <f t="shared" si="20"/>
        <v>83496839</v>
      </c>
      <c r="G29" s="78">
        <f t="shared" si="20"/>
        <v>250490517</v>
      </c>
      <c r="H29" s="78">
        <f t="shared" si="20"/>
        <v>81765039.560000002</v>
      </c>
      <c r="I29" s="78">
        <f t="shared" si="20"/>
        <v>81764169.560000002</v>
      </c>
      <c r="J29" s="78">
        <f t="shared" si="20"/>
        <v>34100000</v>
      </c>
      <c r="K29" s="78">
        <f t="shared" si="20"/>
        <v>34100000</v>
      </c>
      <c r="L29" s="78">
        <f t="shared" si="20"/>
        <v>57346760.980000004</v>
      </c>
      <c r="M29" s="78"/>
      <c r="N29" s="78">
        <f t="shared" si="20"/>
        <v>71243495.150000006</v>
      </c>
      <c r="O29" s="78"/>
      <c r="P29" s="78">
        <f t="shared" si="20"/>
        <v>83496839</v>
      </c>
      <c r="Q29" s="78"/>
      <c r="R29" s="78">
        <f t="shared" si="20"/>
        <v>83496839</v>
      </c>
      <c r="S29" s="78">
        <f t="shared" si="20"/>
        <v>83496839</v>
      </c>
      <c r="T29" s="293"/>
    </row>
    <row r="30" spans="1:20" s="193" customFormat="1" ht="12.75" hidden="1">
      <c r="A30" s="284"/>
      <c r="B30" s="283"/>
      <c r="C30" s="171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4"/>
    </row>
    <row r="31" spans="1:20" s="193" customFormat="1" ht="12.75" hidden="1">
      <c r="A31" s="284"/>
      <c r="B31" s="283"/>
      <c r="C31" s="195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83"/>
      <c r="M31" s="183"/>
      <c r="N31" s="183"/>
      <c r="O31" s="183"/>
      <c r="P31" s="48"/>
      <c r="Q31" s="48"/>
      <c r="R31" s="48"/>
      <c r="S31" s="48"/>
      <c r="T31" s="294"/>
    </row>
    <row r="32" spans="1:20" s="193" customFormat="1" ht="12.75" hidden="1">
      <c r="A32" s="284"/>
      <c r="B32" s="283"/>
      <c r="C32" s="171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4"/>
    </row>
    <row r="33" spans="1:20" s="193" customFormat="1" ht="12.75" hidden="1">
      <c r="A33" s="284"/>
      <c r="B33" s="283"/>
      <c r="C33" s="171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4"/>
    </row>
    <row r="34" spans="1:20" s="193" customFormat="1" ht="12.75" hidden="1">
      <c r="A34" s="284"/>
      <c r="B34" s="283"/>
      <c r="C34" s="171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4"/>
    </row>
    <row r="35" spans="1:20" s="193" customFormat="1" ht="12.75" hidden="1">
      <c r="A35" s="284"/>
      <c r="B35" s="283"/>
      <c r="C35" s="171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5"/>
    </row>
    <row r="36" spans="1:20" s="193" customFormat="1" hidden="1">
      <c r="A36" s="283" t="s">
        <v>28</v>
      </c>
      <c r="B36" s="283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94" t="s">
        <v>56</v>
      </c>
      <c r="D36" s="78">
        <f>D38+D39+D40+D41+D42</f>
        <v>5000000</v>
      </c>
      <c r="E36" s="78">
        <f t="shared" ref="E36:S36" si="21">E38+E39+E40+E41+E42</f>
        <v>0</v>
      </c>
      <c r="F36" s="78">
        <f t="shared" si="21"/>
        <v>0</v>
      </c>
      <c r="G36" s="78">
        <f t="shared" si="21"/>
        <v>5000000</v>
      </c>
      <c r="H36" s="78">
        <f t="shared" si="21"/>
        <v>5000000</v>
      </c>
      <c r="I36" s="78">
        <f t="shared" si="21"/>
        <v>4998730.0999999996</v>
      </c>
      <c r="J36" s="78">
        <f t="shared" si="21"/>
        <v>0</v>
      </c>
      <c r="K36" s="78">
        <f t="shared" si="21"/>
        <v>0</v>
      </c>
      <c r="L36" s="78">
        <f t="shared" si="21"/>
        <v>0</v>
      </c>
      <c r="M36" s="78"/>
      <c r="N36" s="78">
        <f t="shared" si="21"/>
        <v>5000</v>
      </c>
      <c r="O36" s="78"/>
      <c r="P36" s="78">
        <f t="shared" si="21"/>
        <v>5000</v>
      </c>
      <c r="Q36" s="78"/>
      <c r="R36" s="78">
        <f t="shared" si="21"/>
        <v>0</v>
      </c>
      <c r="S36" s="78">
        <f t="shared" si="21"/>
        <v>0</v>
      </c>
      <c r="T36" s="223"/>
    </row>
    <row r="37" spans="1:20" s="193" customFormat="1" hidden="1">
      <c r="A37" s="284"/>
      <c r="B37" s="283"/>
      <c r="C37" s="171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23"/>
    </row>
    <row r="38" spans="1:20" s="193" customFormat="1" hidden="1">
      <c r="A38" s="284"/>
      <c r="B38" s="283"/>
      <c r="C38" s="195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23"/>
    </row>
    <row r="39" spans="1:20" s="193" customFormat="1" hidden="1">
      <c r="A39" s="284"/>
      <c r="B39" s="283"/>
      <c r="C39" s="171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23"/>
    </row>
    <row r="40" spans="1:20" s="193" customFormat="1" hidden="1">
      <c r="A40" s="284"/>
      <c r="B40" s="283"/>
      <c r="C40" s="171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23"/>
    </row>
    <row r="41" spans="1:20" s="193" customFormat="1" hidden="1">
      <c r="A41" s="284"/>
      <c r="B41" s="283"/>
      <c r="C41" s="171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23"/>
    </row>
    <row r="42" spans="1:20" s="193" customFormat="1" hidden="1">
      <c r="A42" s="284"/>
      <c r="B42" s="283"/>
      <c r="C42" s="171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23"/>
    </row>
    <row r="43" spans="1:20" s="37" customFormat="1" ht="15" hidden="1" customHeight="1">
      <c r="A43" s="283" t="s">
        <v>96</v>
      </c>
      <c r="B43" s="283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94" t="s">
        <v>56</v>
      </c>
      <c r="D43" s="78">
        <f>D45+D46+D47+D48+D49</f>
        <v>13168900</v>
      </c>
      <c r="E43" s="78">
        <f t="shared" ref="E43:N43" si="22">E45+E46+E47+E48+E49</f>
        <v>0</v>
      </c>
      <c r="F43" s="78">
        <f t="shared" si="22"/>
        <v>0</v>
      </c>
      <c r="G43" s="78">
        <f t="shared" si="22"/>
        <v>13168900</v>
      </c>
      <c r="H43" s="78">
        <f t="shared" si="22"/>
        <v>10000000</v>
      </c>
      <c r="I43" s="78">
        <f t="shared" si="22"/>
        <v>9950000</v>
      </c>
      <c r="J43" s="78">
        <f t="shared" si="22"/>
        <v>0</v>
      </c>
      <c r="K43" s="78">
        <f t="shared" si="22"/>
        <v>0</v>
      </c>
      <c r="L43" s="78">
        <f t="shared" si="22"/>
        <v>0</v>
      </c>
      <c r="M43" s="78">
        <f t="shared" si="22"/>
        <v>0</v>
      </c>
      <c r="N43" s="78">
        <f t="shared" si="22"/>
        <v>13168900</v>
      </c>
      <c r="O43" s="78"/>
      <c r="P43" s="78">
        <f t="shared" ref="P43" si="23">P45+P46+P47+P48+P49</f>
        <v>13168900</v>
      </c>
      <c r="Q43" s="78"/>
      <c r="R43" s="78">
        <f t="shared" ref="R43:S43" si="24">R45+R46+R47+R48+R49</f>
        <v>0</v>
      </c>
      <c r="S43" s="78">
        <f t="shared" si="24"/>
        <v>0</v>
      </c>
      <c r="T43" s="299"/>
    </row>
    <row r="44" spans="1:20" s="193" customFormat="1" ht="12.75" hidden="1">
      <c r="A44" s="284"/>
      <c r="B44" s="283"/>
      <c r="C44" s="171" t="s">
        <v>45</v>
      </c>
      <c r="D44" s="48"/>
      <c r="E44" s="48"/>
      <c r="F44" s="48"/>
      <c r="G44" s="48"/>
      <c r="H44" s="114"/>
      <c r="I44" s="114"/>
      <c r="J44" s="114"/>
      <c r="K44" s="114"/>
      <c r="L44" s="183"/>
      <c r="M44" s="183"/>
      <c r="N44" s="183"/>
      <c r="O44" s="183"/>
      <c r="P44" s="48"/>
      <c r="Q44" s="48"/>
      <c r="R44" s="48"/>
      <c r="S44" s="48"/>
      <c r="T44" s="300"/>
    </row>
    <row r="45" spans="1:20" s="193" customFormat="1" ht="12.75" hidden="1">
      <c r="A45" s="284"/>
      <c r="B45" s="283"/>
      <c r="C45" s="195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83"/>
      <c r="M45" s="183"/>
      <c r="N45" s="183"/>
      <c r="O45" s="183"/>
      <c r="P45" s="48"/>
      <c r="Q45" s="48"/>
      <c r="R45" s="48"/>
      <c r="S45" s="48"/>
      <c r="T45" s="300"/>
    </row>
    <row r="46" spans="1:20" s="193" customFormat="1" ht="12.75" hidden="1">
      <c r="A46" s="284"/>
      <c r="B46" s="283"/>
      <c r="C46" s="171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00"/>
    </row>
    <row r="47" spans="1:20" s="193" customFormat="1" ht="12.75" hidden="1">
      <c r="A47" s="284"/>
      <c r="B47" s="283"/>
      <c r="C47" s="171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83"/>
      <c r="M47" s="183"/>
      <c r="N47" s="183"/>
      <c r="O47" s="183"/>
      <c r="P47" s="48"/>
      <c r="Q47" s="48"/>
      <c r="R47" s="48"/>
      <c r="S47" s="48"/>
      <c r="T47" s="300"/>
    </row>
    <row r="48" spans="1:20" s="193" customFormat="1" ht="12.75" hidden="1">
      <c r="A48" s="284"/>
      <c r="B48" s="283"/>
      <c r="C48" s="171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00"/>
    </row>
    <row r="49" spans="1:20" s="193" customFormat="1" ht="12.75" hidden="1">
      <c r="A49" s="284"/>
      <c r="B49" s="283"/>
      <c r="C49" s="171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83"/>
      <c r="M49" s="183"/>
      <c r="N49" s="183"/>
      <c r="O49" s="183"/>
      <c r="P49" s="48"/>
      <c r="Q49" s="48"/>
      <c r="R49" s="48"/>
      <c r="S49" s="48"/>
      <c r="T49" s="301"/>
    </row>
    <row r="50" spans="1:20" s="37" customFormat="1" ht="15" hidden="1" customHeight="1">
      <c r="A50" s="283" t="s">
        <v>113</v>
      </c>
      <c r="B50" s="283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94" t="s">
        <v>56</v>
      </c>
      <c r="D50" s="78">
        <f>D52+D53+D54+D55+D56</f>
        <v>197597.2</v>
      </c>
      <c r="E50" s="78">
        <f t="shared" ref="E50:N50" si="25">E52+E53+E54+E55+E56</f>
        <v>0</v>
      </c>
      <c r="F50" s="78">
        <f t="shared" si="25"/>
        <v>0</v>
      </c>
      <c r="G50" s="78">
        <f t="shared" si="25"/>
        <v>197597.2</v>
      </c>
      <c r="H50" s="78">
        <f t="shared" si="25"/>
        <v>5000000</v>
      </c>
      <c r="I50" s="78">
        <f t="shared" si="25"/>
        <v>5000000</v>
      </c>
      <c r="J50" s="78">
        <f t="shared" si="25"/>
        <v>0</v>
      </c>
      <c r="K50" s="78">
        <f t="shared" si="25"/>
        <v>0</v>
      </c>
      <c r="L50" s="78">
        <f t="shared" si="25"/>
        <v>197597.2</v>
      </c>
      <c r="M50" s="78">
        <f t="shared" si="25"/>
        <v>197523.16</v>
      </c>
      <c r="N50" s="78">
        <f t="shared" si="25"/>
        <v>197597.2</v>
      </c>
      <c r="O50" s="78"/>
      <c r="P50" s="78">
        <f t="shared" ref="P50" si="26">P52+P53+P54+P55+P56</f>
        <v>197597.2</v>
      </c>
      <c r="Q50" s="78"/>
      <c r="R50" s="78">
        <f t="shared" ref="R50:S50" si="27">R52+R53+R54+R55+R56</f>
        <v>0</v>
      </c>
      <c r="S50" s="78">
        <f t="shared" si="27"/>
        <v>0</v>
      </c>
      <c r="T50" s="299"/>
    </row>
    <row r="51" spans="1:20" s="193" customFormat="1" ht="12.75" hidden="1">
      <c r="A51" s="284"/>
      <c r="B51" s="283"/>
      <c r="C51" s="171" t="s">
        <v>45</v>
      </c>
      <c r="D51" s="48"/>
      <c r="E51" s="48"/>
      <c r="F51" s="48"/>
      <c r="G51" s="48"/>
      <c r="H51" s="114"/>
      <c r="I51" s="114"/>
      <c r="J51" s="114"/>
      <c r="K51" s="114"/>
      <c r="L51" s="183"/>
      <c r="M51" s="183"/>
      <c r="N51" s="183"/>
      <c r="O51" s="183"/>
      <c r="P51" s="48"/>
      <c r="Q51" s="48"/>
      <c r="R51" s="48"/>
      <c r="S51" s="48"/>
      <c r="T51" s="300"/>
    </row>
    <row r="52" spans="1:20" s="193" customFormat="1" ht="12.75" hidden="1">
      <c r="A52" s="284"/>
      <c r="B52" s="283"/>
      <c r="C52" s="195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83"/>
      <c r="M52" s="183"/>
      <c r="N52" s="183"/>
      <c r="O52" s="183"/>
      <c r="P52" s="48"/>
      <c r="Q52" s="48"/>
      <c r="R52" s="48"/>
      <c r="S52" s="48"/>
      <c r="T52" s="300"/>
    </row>
    <row r="53" spans="1:20" s="193" customFormat="1" ht="12.75" hidden="1">
      <c r="A53" s="284"/>
      <c r="B53" s="283"/>
      <c r="C53" s="171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83"/>
      <c r="M53" s="183"/>
      <c r="N53" s="183"/>
      <c r="O53" s="183"/>
      <c r="P53" s="48"/>
      <c r="Q53" s="48"/>
      <c r="R53" s="48"/>
      <c r="S53" s="48"/>
      <c r="T53" s="300"/>
    </row>
    <row r="54" spans="1:20" s="193" customFormat="1" ht="12.75" hidden="1">
      <c r="A54" s="284"/>
      <c r="B54" s="283"/>
      <c r="C54" s="171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83"/>
      <c r="M54" s="183"/>
      <c r="N54" s="183"/>
      <c r="O54" s="183"/>
      <c r="P54" s="48"/>
      <c r="Q54" s="48"/>
      <c r="R54" s="48"/>
      <c r="S54" s="48"/>
      <c r="T54" s="300"/>
    </row>
    <row r="55" spans="1:20" s="193" customFormat="1" ht="12.75" hidden="1">
      <c r="A55" s="284"/>
      <c r="B55" s="283"/>
      <c r="C55" s="171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00"/>
    </row>
    <row r="56" spans="1:20" s="193" customFormat="1" ht="12.75" hidden="1">
      <c r="A56" s="284"/>
      <c r="B56" s="283"/>
      <c r="C56" s="171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83"/>
      <c r="M56" s="183"/>
      <c r="N56" s="183"/>
      <c r="O56" s="183"/>
      <c r="P56" s="48"/>
      <c r="Q56" s="48"/>
      <c r="R56" s="48"/>
      <c r="S56" s="48"/>
      <c r="T56" s="301"/>
    </row>
    <row r="57" spans="1:20" s="37" customFormat="1" ht="15" hidden="1" customHeight="1">
      <c r="A57" s="283" t="s">
        <v>314</v>
      </c>
      <c r="B57" s="283" t="str">
        <f>'06. Пр.1 Распределение. Отч.7'!B24</f>
        <v>Ремонт автомобильной дороги местного значения ул. Енисейская, ул. Красноярская за счет средств муниципального дорожного фонда</v>
      </c>
      <c r="C57" s="194" t="s">
        <v>56</v>
      </c>
      <c r="D57" s="78">
        <f>D59+D60+D61+D62+D63</f>
        <v>33904708.939999998</v>
      </c>
      <c r="E57" s="78">
        <f t="shared" ref="E57:S57" si="28">E59+E60+E61+E62+E63</f>
        <v>0</v>
      </c>
      <c r="F57" s="78">
        <f t="shared" si="28"/>
        <v>0</v>
      </c>
      <c r="G57" s="78">
        <f t="shared" si="28"/>
        <v>33904708.939999998</v>
      </c>
      <c r="H57" s="78">
        <f t="shared" si="28"/>
        <v>0</v>
      </c>
      <c r="I57" s="78">
        <f t="shared" si="28"/>
        <v>0</v>
      </c>
      <c r="J57" s="78">
        <f t="shared" si="28"/>
        <v>0</v>
      </c>
      <c r="K57" s="78">
        <f t="shared" si="28"/>
        <v>0</v>
      </c>
      <c r="L57" s="78">
        <f t="shared" si="28"/>
        <v>0</v>
      </c>
      <c r="M57" s="78">
        <f t="shared" ref="M57" si="29">M59+M60+M61+M62+M63</f>
        <v>0</v>
      </c>
      <c r="N57" s="78">
        <f t="shared" si="28"/>
        <v>33904708.939999998</v>
      </c>
      <c r="O57" s="78"/>
      <c r="P57" s="78">
        <f t="shared" si="28"/>
        <v>33904708.939999998</v>
      </c>
      <c r="Q57" s="78"/>
      <c r="R57" s="78">
        <f t="shared" si="28"/>
        <v>0</v>
      </c>
      <c r="S57" s="78">
        <f t="shared" si="28"/>
        <v>0</v>
      </c>
      <c r="T57" s="299"/>
    </row>
    <row r="58" spans="1:20" s="193" customFormat="1" ht="12.75" hidden="1">
      <c r="A58" s="284"/>
      <c r="B58" s="283"/>
      <c r="C58" s="171" t="s">
        <v>45</v>
      </c>
      <c r="D58" s="48"/>
      <c r="E58" s="48"/>
      <c r="F58" s="48"/>
      <c r="G58" s="48"/>
      <c r="H58" s="114"/>
      <c r="I58" s="114"/>
      <c r="J58" s="114"/>
      <c r="K58" s="114"/>
      <c r="L58" s="183"/>
      <c r="M58" s="183"/>
      <c r="N58" s="183"/>
      <c r="O58" s="183"/>
      <c r="P58" s="48"/>
      <c r="Q58" s="48"/>
      <c r="R58" s="48"/>
      <c r="S58" s="48"/>
      <c r="T58" s="300"/>
    </row>
    <row r="59" spans="1:20" s="193" customFormat="1" ht="12.75" hidden="1">
      <c r="A59" s="284"/>
      <c r="B59" s="283"/>
      <c r="C59" s="195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83"/>
      <c r="M59" s="183"/>
      <c r="N59" s="183"/>
      <c r="O59" s="183"/>
      <c r="P59" s="48"/>
      <c r="Q59" s="48"/>
      <c r="R59" s="48"/>
      <c r="S59" s="48"/>
      <c r="T59" s="300"/>
    </row>
    <row r="60" spans="1:20" s="193" customFormat="1" ht="12.75" hidden="1">
      <c r="A60" s="284"/>
      <c r="B60" s="283"/>
      <c r="C60" s="171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83"/>
      <c r="M60" s="183"/>
      <c r="N60" s="183"/>
      <c r="O60" s="183"/>
      <c r="P60" s="48"/>
      <c r="Q60" s="48"/>
      <c r="R60" s="48"/>
      <c r="S60" s="48"/>
      <c r="T60" s="300"/>
    </row>
    <row r="61" spans="1:20" s="193" customFormat="1" ht="12.75" hidden="1">
      <c r="A61" s="284"/>
      <c r="B61" s="283"/>
      <c r="C61" s="171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83"/>
      <c r="M61" s="183"/>
      <c r="N61" s="183"/>
      <c r="O61" s="183"/>
      <c r="P61" s="48"/>
      <c r="Q61" s="48"/>
      <c r="R61" s="48"/>
      <c r="S61" s="48"/>
      <c r="T61" s="300"/>
    </row>
    <row r="62" spans="1:20" s="193" customFormat="1" ht="12.75" hidden="1">
      <c r="A62" s="284"/>
      <c r="B62" s="283"/>
      <c r="C62" s="171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00"/>
    </row>
    <row r="63" spans="1:20" s="193" customFormat="1" ht="12.75" hidden="1">
      <c r="A63" s="284"/>
      <c r="B63" s="283"/>
      <c r="C63" s="171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83"/>
      <c r="M63" s="183"/>
      <c r="N63" s="183"/>
      <c r="O63" s="183"/>
      <c r="P63" s="48"/>
      <c r="Q63" s="48"/>
      <c r="R63" s="48"/>
      <c r="S63" s="48"/>
      <c r="T63" s="301"/>
    </row>
    <row r="64" spans="1:20" s="37" customFormat="1" ht="15" hidden="1" customHeight="1">
      <c r="A64" s="280" t="s">
        <v>315</v>
      </c>
      <c r="B64" s="283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94" t="s">
        <v>56</v>
      </c>
      <c r="D64" s="78">
        <f>D66+D67+D68+D69+D70</f>
        <v>15000000</v>
      </c>
      <c r="E64" s="78">
        <f t="shared" ref="E64:N64" si="30">E66+E67+E68+E69+E70</f>
        <v>0</v>
      </c>
      <c r="F64" s="78">
        <f t="shared" si="30"/>
        <v>0</v>
      </c>
      <c r="G64" s="78">
        <f t="shared" si="30"/>
        <v>15000000</v>
      </c>
      <c r="H64" s="78">
        <f t="shared" si="30"/>
        <v>0</v>
      </c>
      <c r="I64" s="78">
        <f t="shared" si="30"/>
        <v>0</v>
      </c>
      <c r="J64" s="78">
        <f t="shared" si="30"/>
        <v>0</v>
      </c>
      <c r="K64" s="78">
        <f t="shared" si="30"/>
        <v>0</v>
      </c>
      <c r="L64" s="78">
        <f t="shared" si="30"/>
        <v>0</v>
      </c>
      <c r="M64" s="78">
        <f t="shared" si="30"/>
        <v>0</v>
      </c>
      <c r="N64" s="78">
        <f t="shared" si="30"/>
        <v>15000000</v>
      </c>
      <c r="O64" s="78"/>
      <c r="P64" s="78">
        <f t="shared" ref="P64" si="31">P66+P67+P68+P69+P70</f>
        <v>15000000</v>
      </c>
      <c r="Q64" s="78"/>
      <c r="R64" s="78">
        <f t="shared" ref="R64:S64" si="32">R66+R67+R68+R69+R70</f>
        <v>0</v>
      </c>
      <c r="S64" s="78">
        <f t="shared" si="32"/>
        <v>0</v>
      </c>
      <c r="T64" s="299"/>
    </row>
    <row r="65" spans="1:20" s="37" customFormat="1" hidden="1">
      <c r="A65" s="281"/>
      <c r="B65" s="283"/>
      <c r="C65" s="194" t="s">
        <v>45</v>
      </c>
      <c r="D65" s="78"/>
      <c r="E65" s="78"/>
      <c r="F65" s="78"/>
      <c r="G65" s="78"/>
      <c r="H65" s="89"/>
      <c r="I65" s="89"/>
      <c r="J65" s="89"/>
      <c r="K65" s="89"/>
      <c r="L65" s="182"/>
      <c r="M65" s="182"/>
      <c r="N65" s="182"/>
      <c r="O65" s="182"/>
      <c r="P65" s="78"/>
      <c r="Q65" s="78"/>
      <c r="R65" s="78"/>
      <c r="S65" s="78"/>
      <c r="T65" s="300"/>
    </row>
    <row r="66" spans="1:20" s="193" customFormat="1" ht="12.75" hidden="1">
      <c r="A66" s="281"/>
      <c r="B66" s="283"/>
      <c r="C66" s="195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83"/>
      <c r="M66" s="183"/>
      <c r="N66" s="183"/>
      <c r="O66" s="183"/>
      <c r="P66" s="48"/>
      <c r="Q66" s="48"/>
      <c r="R66" s="48"/>
      <c r="S66" s="48"/>
      <c r="T66" s="300"/>
    </row>
    <row r="67" spans="1:20" s="193" customFormat="1" ht="12.75" hidden="1">
      <c r="A67" s="281"/>
      <c r="B67" s="283"/>
      <c r="C67" s="171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00"/>
    </row>
    <row r="68" spans="1:20" s="193" customFormat="1" ht="12.75" hidden="1">
      <c r="A68" s="281"/>
      <c r="B68" s="283"/>
      <c r="C68" s="171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83"/>
      <c r="M68" s="183"/>
      <c r="N68" s="183"/>
      <c r="O68" s="183"/>
      <c r="P68" s="48"/>
      <c r="Q68" s="48"/>
      <c r="R68" s="48"/>
      <c r="S68" s="48"/>
      <c r="T68" s="300"/>
    </row>
    <row r="69" spans="1:20" s="193" customFormat="1" ht="12.75" hidden="1">
      <c r="A69" s="281"/>
      <c r="B69" s="283"/>
      <c r="C69" s="171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00"/>
    </row>
    <row r="70" spans="1:20" s="193" customFormat="1" ht="12.75" hidden="1">
      <c r="A70" s="282"/>
      <c r="B70" s="283"/>
      <c r="C70" s="171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83"/>
      <c r="M70" s="183"/>
      <c r="N70" s="183"/>
      <c r="O70" s="183"/>
      <c r="P70" s="48"/>
      <c r="Q70" s="48"/>
      <c r="R70" s="48"/>
      <c r="S70" s="48"/>
      <c r="T70" s="301"/>
    </row>
    <row r="71" spans="1:20" s="37" customFormat="1" ht="46.9" hidden="1" customHeight="1">
      <c r="A71" s="280" t="s">
        <v>316</v>
      </c>
      <c r="B71" s="283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3">E73+E74+E75+E76+E77</f>
        <v>0</v>
      </c>
      <c r="F71" s="78">
        <f t="shared" si="33"/>
        <v>0</v>
      </c>
      <c r="G71" s="78">
        <f t="shared" si="33"/>
        <v>1975140</v>
      </c>
      <c r="H71" s="78">
        <f t="shared" si="33"/>
        <v>0</v>
      </c>
      <c r="I71" s="78">
        <f t="shared" si="33"/>
        <v>0</v>
      </c>
      <c r="J71" s="78">
        <f t="shared" si="33"/>
        <v>0</v>
      </c>
      <c r="K71" s="78">
        <f t="shared" si="33"/>
        <v>0</v>
      </c>
      <c r="L71" s="78">
        <f t="shared" si="33"/>
        <v>0</v>
      </c>
      <c r="M71" s="78">
        <f t="shared" si="33"/>
        <v>0</v>
      </c>
      <c r="N71" s="78">
        <f t="shared" si="33"/>
        <v>1975140</v>
      </c>
      <c r="O71" s="78"/>
      <c r="P71" s="78">
        <f t="shared" ref="P71" si="34">P73+P74+P75+P76+P77</f>
        <v>1975140</v>
      </c>
      <c r="Q71" s="78"/>
      <c r="R71" s="78">
        <f t="shared" ref="R71:S71" si="35">R73+R74+R75+R76+R77</f>
        <v>0</v>
      </c>
      <c r="S71" s="78">
        <f t="shared" si="35"/>
        <v>0</v>
      </c>
      <c r="T71" s="299"/>
    </row>
    <row r="72" spans="1:20" s="193" customFormat="1" ht="12.75" hidden="1">
      <c r="A72" s="281"/>
      <c r="B72" s="283"/>
      <c r="C72" s="171" t="s">
        <v>45</v>
      </c>
      <c r="D72" s="48"/>
      <c r="E72" s="48"/>
      <c r="F72" s="48"/>
      <c r="G72" s="48"/>
      <c r="H72" s="114"/>
      <c r="I72" s="114"/>
      <c r="J72" s="114"/>
      <c r="K72" s="114"/>
      <c r="L72" s="183"/>
      <c r="M72" s="183"/>
      <c r="N72" s="183"/>
      <c r="O72" s="183"/>
      <c r="P72" s="48"/>
      <c r="Q72" s="48"/>
      <c r="R72" s="48"/>
      <c r="S72" s="48"/>
      <c r="T72" s="300"/>
    </row>
    <row r="73" spans="1:20" s="193" customFormat="1" ht="12.75" hidden="1">
      <c r="A73" s="281"/>
      <c r="B73" s="283"/>
      <c r="C73" s="195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83"/>
      <c r="M73" s="183"/>
      <c r="N73" s="183"/>
      <c r="O73" s="183"/>
      <c r="P73" s="48"/>
      <c r="Q73" s="48"/>
      <c r="R73" s="48"/>
      <c r="S73" s="48"/>
      <c r="T73" s="300"/>
    </row>
    <row r="74" spans="1:20" s="193" customFormat="1" ht="12.75" hidden="1">
      <c r="A74" s="281"/>
      <c r="B74" s="283"/>
      <c r="C74" s="171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00"/>
    </row>
    <row r="75" spans="1:20" s="193" customFormat="1" ht="12.75" hidden="1">
      <c r="A75" s="281"/>
      <c r="B75" s="283"/>
      <c r="C75" s="171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83"/>
      <c r="M75" s="183"/>
      <c r="N75" s="183"/>
      <c r="O75" s="183"/>
      <c r="P75" s="48"/>
      <c r="Q75" s="48"/>
      <c r="R75" s="48"/>
      <c r="S75" s="48"/>
      <c r="T75" s="300"/>
    </row>
    <row r="76" spans="1:20" s="193" customFormat="1" ht="12.75" hidden="1">
      <c r="A76" s="281"/>
      <c r="B76" s="283"/>
      <c r="C76" s="171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00"/>
    </row>
    <row r="77" spans="1:20" s="193" customFormat="1" ht="12.75" hidden="1">
      <c r="A77" s="282"/>
      <c r="B77" s="283"/>
      <c r="C77" s="171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83"/>
      <c r="M77" s="183"/>
      <c r="N77" s="183"/>
      <c r="O77" s="183"/>
      <c r="P77" s="48"/>
      <c r="Q77" s="48"/>
      <c r="R77" s="48"/>
      <c r="S77" s="48"/>
      <c r="T77" s="301"/>
    </row>
    <row r="78" spans="1:20" s="37" customFormat="1" ht="15" hidden="1" customHeight="1">
      <c r="A78" s="280" t="s">
        <v>342</v>
      </c>
      <c r="B78" s="283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94" t="s">
        <v>56</v>
      </c>
      <c r="D78" s="78">
        <f>D80+D81+D82+D83+D84</f>
        <v>30000000</v>
      </c>
      <c r="E78" s="78">
        <f t="shared" ref="E78:S78" si="36">E80+E81+E82+E83+E84</f>
        <v>0</v>
      </c>
      <c r="F78" s="78">
        <f t="shared" si="36"/>
        <v>0</v>
      </c>
      <c r="G78" s="78">
        <f t="shared" si="36"/>
        <v>30000000</v>
      </c>
      <c r="H78" s="78">
        <f t="shared" si="36"/>
        <v>0</v>
      </c>
      <c r="I78" s="78">
        <f t="shared" si="36"/>
        <v>0</v>
      </c>
      <c r="J78" s="78">
        <f t="shared" si="36"/>
        <v>0</v>
      </c>
      <c r="K78" s="78">
        <f t="shared" si="36"/>
        <v>0</v>
      </c>
      <c r="L78" s="78">
        <f t="shared" si="36"/>
        <v>0</v>
      </c>
      <c r="M78" s="78">
        <f t="shared" ref="M78" si="37">M80+M81+M82+M83+M84</f>
        <v>0</v>
      </c>
      <c r="N78" s="78">
        <f t="shared" si="36"/>
        <v>20000000</v>
      </c>
      <c r="O78" s="78"/>
      <c r="P78" s="78">
        <f t="shared" si="36"/>
        <v>30000000</v>
      </c>
      <c r="Q78" s="78"/>
      <c r="R78" s="78">
        <f t="shared" si="36"/>
        <v>0</v>
      </c>
      <c r="S78" s="78">
        <f t="shared" si="36"/>
        <v>0</v>
      </c>
      <c r="T78" s="299"/>
    </row>
    <row r="79" spans="1:20" s="193" customFormat="1" ht="12.75" hidden="1">
      <c r="A79" s="281"/>
      <c r="B79" s="283"/>
      <c r="C79" s="171" t="s">
        <v>45</v>
      </c>
      <c r="D79" s="48"/>
      <c r="E79" s="48"/>
      <c r="F79" s="48"/>
      <c r="G79" s="48"/>
      <c r="H79" s="114"/>
      <c r="I79" s="114"/>
      <c r="J79" s="114"/>
      <c r="K79" s="114"/>
      <c r="L79" s="183"/>
      <c r="M79" s="183"/>
      <c r="N79" s="183"/>
      <c r="O79" s="183"/>
      <c r="P79" s="48"/>
      <c r="Q79" s="48"/>
      <c r="R79" s="48"/>
      <c r="S79" s="48"/>
      <c r="T79" s="300"/>
    </row>
    <row r="80" spans="1:20" s="193" customFormat="1" ht="12.75" hidden="1">
      <c r="A80" s="281"/>
      <c r="B80" s="283"/>
      <c r="C80" s="195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83"/>
      <c r="M80" s="183"/>
      <c r="N80" s="183"/>
      <c r="O80" s="183"/>
      <c r="P80" s="48"/>
      <c r="Q80" s="48"/>
      <c r="R80" s="48"/>
      <c r="S80" s="48"/>
      <c r="T80" s="300"/>
    </row>
    <row r="81" spans="1:20" s="193" customFormat="1" ht="12.75" hidden="1">
      <c r="A81" s="281"/>
      <c r="B81" s="283"/>
      <c r="C81" s="171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00"/>
    </row>
    <row r="82" spans="1:20" s="193" customFormat="1" ht="12.75" hidden="1">
      <c r="A82" s="281"/>
      <c r="B82" s="283"/>
      <c r="C82" s="171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83"/>
      <c r="M82" s="183"/>
      <c r="N82" s="183"/>
      <c r="O82" s="183"/>
      <c r="P82" s="48"/>
      <c r="Q82" s="48"/>
      <c r="R82" s="48"/>
      <c r="S82" s="48"/>
      <c r="T82" s="300"/>
    </row>
    <row r="83" spans="1:20" s="193" customFormat="1" ht="12.75" hidden="1">
      <c r="A83" s="281"/>
      <c r="B83" s="283"/>
      <c r="C83" s="171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00"/>
    </row>
    <row r="84" spans="1:20" s="193" customFormat="1" ht="12.75" hidden="1">
      <c r="A84" s="282"/>
      <c r="B84" s="283"/>
      <c r="C84" s="171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83"/>
      <c r="M84" s="183"/>
      <c r="N84" s="183"/>
      <c r="O84" s="183"/>
      <c r="P84" s="48"/>
      <c r="Q84" s="48"/>
      <c r="R84" s="48"/>
      <c r="S84" s="48"/>
      <c r="T84" s="301"/>
    </row>
    <row r="85" spans="1:20" s="37" customFormat="1" ht="15" hidden="1" customHeight="1">
      <c r="A85" s="280" t="s">
        <v>343</v>
      </c>
      <c r="B85" s="283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94" t="s">
        <v>56</v>
      </c>
      <c r="D85" s="78">
        <f>D87+D88+D89+D90+D91</f>
        <v>373289</v>
      </c>
      <c r="E85" s="78">
        <f t="shared" ref="E85:S85" si="38">E87+E88+E89+E90+E91</f>
        <v>0</v>
      </c>
      <c r="F85" s="78">
        <f t="shared" si="38"/>
        <v>0</v>
      </c>
      <c r="G85" s="78">
        <f t="shared" si="38"/>
        <v>373289</v>
      </c>
      <c r="H85" s="78">
        <f t="shared" si="38"/>
        <v>0</v>
      </c>
      <c r="I85" s="78">
        <f t="shared" si="38"/>
        <v>0</v>
      </c>
      <c r="J85" s="78">
        <f t="shared" si="38"/>
        <v>0</v>
      </c>
      <c r="K85" s="78">
        <f t="shared" si="38"/>
        <v>0</v>
      </c>
      <c r="L85" s="78">
        <f t="shared" si="38"/>
        <v>0</v>
      </c>
      <c r="M85" s="78">
        <f t="shared" ref="M85" si="39">M87+M88+M89+M90+M91</f>
        <v>0</v>
      </c>
      <c r="N85" s="78">
        <f t="shared" si="38"/>
        <v>338289</v>
      </c>
      <c r="O85" s="78"/>
      <c r="P85" s="78">
        <f t="shared" si="38"/>
        <v>373289</v>
      </c>
      <c r="Q85" s="78"/>
      <c r="R85" s="78">
        <f t="shared" si="38"/>
        <v>0</v>
      </c>
      <c r="S85" s="78">
        <f t="shared" si="38"/>
        <v>0</v>
      </c>
      <c r="T85" s="299"/>
    </row>
    <row r="86" spans="1:20" s="193" customFormat="1" ht="12.75" hidden="1">
      <c r="A86" s="281"/>
      <c r="B86" s="283"/>
      <c r="C86" s="171" t="s">
        <v>45</v>
      </c>
      <c r="D86" s="48"/>
      <c r="E86" s="48"/>
      <c r="F86" s="48"/>
      <c r="G86" s="48"/>
      <c r="H86" s="114"/>
      <c r="I86" s="114"/>
      <c r="J86" s="114"/>
      <c r="K86" s="114"/>
      <c r="L86" s="183"/>
      <c r="M86" s="183"/>
      <c r="N86" s="183"/>
      <c r="O86" s="183"/>
      <c r="P86" s="48"/>
      <c r="Q86" s="48"/>
      <c r="R86" s="48"/>
      <c r="S86" s="48"/>
      <c r="T86" s="300"/>
    </row>
    <row r="87" spans="1:20" s="193" customFormat="1" ht="12.75" hidden="1">
      <c r="A87" s="281"/>
      <c r="B87" s="283"/>
      <c r="C87" s="195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83"/>
      <c r="M87" s="183"/>
      <c r="N87" s="183"/>
      <c r="O87" s="183"/>
      <c r="P87" s="48"/>
      <c r="Q87" s="48"/>
      <c r="R87" s="48"/>
      <c r="S87" s="48"/>
      <c r="T87" s="300"/>
    </row>
    <row r="88" spans="1:20" s="193" customFormat="1" ht="12.75" hidden="1">
      <c r="A88" s="281"/>
      <c r="B88" s="283"/>
      <c r="C88" s="171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83"/>
      <c r="M88" s="183"/>
      <c r="N88" s="183"/>
      <c r="O88" s="183"/>
      <c r="P88" s="48"/>
      <c r="Q88" s="48"/>
      <c r="R88" s="48"/>
      <c r="S88" s="48"/>
      <c r="T88" s="300"/>
    </row>
    <row r="89" spans="1:20" s="193" customFormat="1" ht="12.75" hidden="1">
      <c r="A89" s="281"/>
      <c r="B89" s="283"/>
      <c r="C89" s="171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83"/>
      <c r="M89" s="183"/>
      <c r="N89" s="183"/>
      <c r="O89" s="183"/>
      <c r="P89" s="48"/>
      <c r="Q89" s="48"/>
      <c r="R89" s="48"/>
      <c r="S89" s="48"/>
      <c r="T89" s="300"/>
    </row>
    <row r="90" spans="1:20" s="193" customFormat="1" ht="12.75" hidden="1">
      <c r="A90" s="281"/>
      <c r="B90" s="283"/>
      <c r="C90" s="171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00"/>
    </row>
    <row r="91" spans="1:20" s="193" customFormat="1" ht="12.75" hidden="1">
      <c r="A91" s="282"/>
      <c r="B91" s="283"/>
      <c r="C91" s="171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83"/>
      <c r="M91" s="183"/>
      <c r="N91" s="183"/>
      <c r="O91" s="183"/>
      <c r="P91" s="48"/>
      <c r="Q91" s="48"/>
      <c r="R91" s="48"/>
      <c r="S91" s="48"/>
      <c r="T91" s="301"/>
    </row>
    <row r="92" spans="1:20" s="37" customFormat="1" ht="15" hidden="1" customHeight="1">
      <c r="A92" s="280" t="s">
        <v>344</v>
      </c>
      <c r="B92" s="283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94" t="s">
        <v>56</v>
      </c>
      <c r="D92" s="78">
        <f>D94+D95+D96+D97+D98</f>
        <v>2779090.8</v>
      </c>
      <c r="E92" s="78">
        <f t="shared" ref="E92:S92" si="40">E94+E95+E96+E97+E98</f>
        <v>5000000</v>
      </c>
      <c r="F92" s="78">
        <f t="shared" si="40"/>
        <v>5000000</v>
      </c>
      <c r="G92" s="78">
        <f t="shared" si="40"/>
        <v>12779090.800000001</v>
      </c>
      <c r="H92" s="78">
        <f t="shared" si="40"/>
        <v>0</v>
      </c>
      <c r="I92" s="78">
        <f t="shared" si="40"/>
        <v>0</v>
      </c>
      <c r="J92" s="78">
        <f t="shared" si="40"/>
        <v>476688</v>
      </c>
      <c r="K92" s="78">
        <f t="shared" si="40"/>
        <v>0</v>
      </c>
      <c r="L92" s="78">
        <f t="shared" si="40"/>
        <v>2302402.7999999998</v>
      </c>
      <c r="M92" s="78">
        <f t="shared" ref="M92" si="41">M94+M95+M96+M97+M98</f>
        <v>0</v>
      </c>
      <c r="N92" s="78">
        <f t="shared" si="40"/>
        <v>2779090.8</v>
      </c>
      <c r="O92" s="78"/>
      <c r="P92" s="78">
        <f t="shared" si="40"/>
        <v>2779090.8</v>
      </c>
      <c r="Q92" s="78"/>
      <c r="R92" s="78">
        <f t="shared" si="40"/>
        <v>0</v>
      </c>
      <c r="S92" s="78">
        <f t="shared" si="40"/>
        <v>0</v>
      </c>
      <c r="T92" s="299"/>
    </row>
    <row r="93" spans="1:20" s="37" customFormat="1" hidden="1">
      <c r="A93" s="281"/>
      <c r="B93" s="283"/>
      <c r="C93" s="194" t="s">
        <v>45</v>
      </c>
      <c r="D93" s="78"/>
      <c r="E93" s="78"/>
      <c r="F93" s="78"/>
      <c r="G93" s="78"/>
      <c r="H93" s="89"/>
      <c r="I93" s="89"/>
      <c r="J93" s="89"/>
      <c r="K93" s="89"/>
      <c r="L93" s="182"/>
      <c r="M93" s="182"/>
      <c r="N93" s="182"/>
      <c r="O93" s="182"/>
      <c r="P93" s="78"/>
      <c r="Q93" s="78"/>
      <c r="R93" s="78"/>
      <c r="S93" s="78"/>
      <c r="T93" s="300"/>
    </row>
    <row r="94" spans="1:20" s="193" customFormat="1" ht="12.75" hidden="1">
      <c r="A94" s="281"/>
      <c r="B94" s="283"/>
      <c r="C94" s="195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83"/>
      <c r="M94" s="183"/>
      <c r="N94" s="183"/>
      <c r="O94" s="183"/>
      <c r="P94" s="48"/>
      <c r="Q94" s="48"/>
      <c r="R94" s="48"/>
      <c r="S94" s="48"/>
      <c r="T94" s="300"/>
    </row>
    <row r="95" spans="1:20" s="193" customFormat="1" ht="12.75" hidden="1">
      <c r="A95" s="281"/>
      <c r="B95" s="283"/>
      <c r="C95" s="171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83"/>
      <c r="M95" s="183"/>
      <c r="N95" s="183"/>
      <c r="O95" s="183"/>
      <c r="P95" s="48"/>
      <c r="Q95" s="48"/>
      <c r="R95" s="48"/>
      <c r="S95" s="48"/>
      <c r="T95" s="300"/>
    </row>
    <row r="96" spans="1:20" s="193" customFormat="1" ht="12.75" hidden="1">
      <c r="A96" s="281"/>
      <c r="B96" s="283"/>
      <c r="C96" s="171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83"/>
      <c r="M96" s="183"/>
      <c r="N96" s="183"/>
      <c r="O96" s="183"/>
      <c r="P96" s="48"/>
      <c r="Q96" s="48"/>
      <c r="R96" s="48"/>
      <c r="S96" s="48"/>
      <c r="T96" s="300"/>
    </row>
    <row r="97" spans="1:20" s="193" customFormat="1" ht="12.75" hidden="1">
      <c r="A97" s="281"/>
      <c r="B97" s="283"/>
      <c r="C97" s="171" t="s">
        <v>48</v>
      </c>
      <c r="D97" s="49">
        <f>'06. Пр.1 Распределение. Отч.7'!H39</f>
        <v>2779090.8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12779090.800000001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2779090.8</v>
      </c>
      <c r="O97" s="115">
        <f>'06. Пр.1 Распределение. Отч.7'!S41</f>
        <v>0</v>
      </c>
      <c r="P97" s="115">
        <f>'06. Пр.1 Распределение. Отч.7'!T41</f>
        <v>2779090.8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00"/>
    </row>
    <row r="98" spans="1:20" s="193" customFormat="1" ht="12.75" hidden="1">
      <c r="A98" s="282"/>
      <c r="B98" s="283"/>
      <c r="C98" s="171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83"/>
      <c r="M98" s="183"/>
      <c r="N98" s="183"/>
      <c r="O98" s="183"/>
      <c r="P98" s="48"/>
      <c r="Q98" s="48"/>
      <c r="R98" s="48"/>
      <c r="S98" s="48"/>
      <c r="T98" s="301"/>
    </row>
    <row r="99" spans="1:20" s="37" customFormat="1" ht="15" hidden="1" customHeight="1">
      <c r="A99" s="280" t="s">
        <v>345</v>
      </c>
      <c r="B99" s="283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94" t="s">
        <v>56</v>
      </c>
      <c r="D99" s="78">
        <f>D101+D102+D103+D104+D105</f>
        <v>100000</v>
      </c>
      <c r="E99" s="78">
        <f t="shared" ref="E99:N99" si="42">E101+E102+E103+E104+E105</f>
        <v>0</v>
      </c>
      <c r="F99" s="78">
        <f t="shared" si="42"/>
        <v>0</v>
      </c>
      <c r="G99" s="78">
        <f t="shared" si="42"/>
        <v>100000</v>
      </c>
      <c r="H99" s="78">
        <f t="shared" si="42"/>
        <v>0</v>
      </c>
      <c r="I99" s="78">
        <f t="shared" si="42"/>
        <v>0</v>
      </c>
      <c r="J99" s="78">
        <f t="shared" si="42"/>
        <v>0</v>
      </c>
      <c r="K99" s="78">
        <f t="shared" si="42"/>
        <v>0</v>
      </c>
      <c r="L99" s="78">
        <f t="shared" si="42"/>
        <v>100000</v>
      </c>
      <c r="M99" s="78">
        <f t="shared" si="42"/>
        <v>0</v>
      </c>
      <c r="N99" s="78">
        <f t="shared" si="42"/>
        <v>100000</v>
      </c>
      <c r="O99" s="78"/>
      <c r="P99" s="78">
        <f t="shared" ref="P99" si="43">P101+P102+P103+P104+P105</f>
        <v>100000</v>
      </c>
      <c r="Q99" s="78"/>
      <c r="R99" s="78">
        <f t="shared" ref="R99:S99" si="44">R101+R102+R103+R104+R105</f>
        <v>0</v>
      </c>
      <c r="S99" s="78">
        <f t="shared" si="44"/>
        <v>0</v>
      </c>
      <c r="T99" s="299"/>
    </row>
    <row r="100" spans="1:20" s="37" customFormat="1" hidden="1">
      <c r="A100" s="281"/>
      <c r="B100" s="283"/>
      <c r="C100" s="194" t="s">
        <v>45</v>
      </c>
      <c r="D100" s="78"/>
      <c r="E100" s="78"/>
      <c r="F100" s="78"/>
      <c r="G100" s="78"/>
      <c r="H100" s="89"/>
      <c r="I100" s="89"/>
      <c r="J100" s="89"/>
      <c r="K100" s="89"/>
      <c r="L100" s="182"/>
      <c r="M100" s="182"/>
      <c r="N100" s="182"/>
      <c r="O100" s="182"/>
      <c r="P100" s="78"/>
      <c r="Q100" s="78"/>
      <c r="R100" s="78"/>
      <c r="S100" s="78"/>
      <c r="T100" s="300"/>
    </row>
    <row r="101" spans="1:20" s="193" customFormat="1" ht="12.75" hidden="1">
      <c r="A101" s="281"/>
      <c r="B101" s="283"/>
      <c r="C101" s="195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83"/>
      <c r="M101" s="183"/>
      <c r="N101" s="183"/>
      <c r="O101" s="183"/>
      <c r="P101" s="48"/>
      <c r="Q101" s="48"/>
      <c r="R101" s="48"/>
      <c r="S101" s="48"/>
      <c r="T101" s="300"/>
    </row>
    <row r="102" spans="1:20" s="193" customFormat="1" ht="12.75" hidden="1">
      <c r="A102" s="281"/>
      <c r="B102" s="283"/>
      <c r="C102" s="171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83"/>
      <c r="M102" s="183"/>
      <c r="N102" s="183"/>
      <c r="O102" s="183"/>
      <c r="P102" s="48"/>
      <c r="Q102" s="48"/>
      <c r="R102" s="48"/>
      <c r="S102" s="48"/>
      <c r="T102" s="300"/>
    </row>
    <row r="103" spans="1:20" s="193" customFormat="1" ht="12.75" hidden="1">
      <c r="A103" s="281"/>
      <c r="B103" s="283"/>
      <c r="C103" s="171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83"/>
      <c r="M103" s="183"/>
      <c r="N103" s="183"/>
      <c r="O103" s="183"/>
      <c r="P103" s="48"/>
      <c r="Q103" s="48"/>
      <c r="R103" s="48"/>
      <c r="S103" s="48"/>
      <c r="T103" s="300"/>
    </row>
    <row r="104" spans="1:20" s="193" customFormat="1" ht="12.75" hidden="1">
      <c r="A104" s="281"/>
      <c r="B104" s="283"/>
      <c r="C104" s="171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00"/>
    </row>
    <row r="105" spans="1:20" s="193" customFormat="1" ht="12.75" hidden="1">
      <c r="A105" s="282"/>
      <c r="B105" s="283"/>
      <c r="C105" s="171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83"/>
      <c r="M105" s="183"/>
      <c r="N105" s="183"/>
      <c r="O105" s="183"/>
      <c r="P105" s="48"/>
      <c r="Q105" s="48"/>
      <c r="R105" s="48"/>
      <c r="S105" s="48"/>
      <c r="T105" s="301"/>
    </row>
    <row r="106" spans="1:20" s="37" customFormat="1" ht="15" hidden="1" customHeight="1">
      <c r="A106" s="280" t="s">
        <v>372</v>
      </c>
      <c r="B106" s="283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94" t="s">
        <v>56</v>
      </c>
      <c r="D106" s="78">
        <f>D108+D109+D110+D111+D112</f>
        <v>10000000</v>
      </c>
      <c r="E106" s="78">
        <f t="shared" ref="E106:N106" si="45">E108+E109+E110+E111+E112</f>
        <v>0</v>
      </c>
      <c r="F106" s="78">
        <f t="shared" si="45"/>
        <v>0</v>
      </c>
      <c r="G106" s="78">
        <f t="shared" si="45"/>
        <v>10000000</v>
      </c>
      <c r="H106" s="78">
        <f t="shared" si="45"/>
        <v>310000</v>
      </c>
      <c r="I106" s="78">
        <f t="shared" si="45"/>
        <v>310000</v>
      </c>
      <c r="J106" s="78">
        <f t="shared" si="45"/>
        <v>0</v>
      </c>
      <c r="K106" s="78">
        <f t="shared" si="45"/>
        <v>0</v>
      </c>
      <c r="L106" s="78">
        <f t="shared" si="45"/>
        <v>0</v>
      </c>
      <c r="M106" s="78">
        <f t="shared" si="45"/>
        <v>0</v>
      </c>
      <c r="N106" s="78">
        <f t="shared" si="45"/>
        <v>232800</v>
      </c>
      <c r="O106" s="78"/>
      <c r="P106" s="78">
        <f t="shared" ref="P106" si="46">P108+P109+P110+P111+P112</f>
        <v>232800</v>
      </c>
      <c r="Q106" s="78"/>
      <c r="R106" s="78">
        <f t="shared" ref="R106:S106" si="47">R108+R109+R110+R111+R112</f>
        <v>0</v>
      </c>
      <c r="S106" s="78">
        <f t="shared" si="47"/>
        <v>0</v>
      </c>
      <c r="T106" s="299"/>
    </row>
    <row r="107" spans="1:20" s="37" customFormat="1" hidden="1">
      <c r="A107" s="281"/>
      <c r="B107" s="283"/>
      <c r="C107" s="194" t="s">
        <v>45</v>
      </c>
      <c r="D107" s="78"/>
      <c r="E107" s="78"/>
      <c r="F107" s="78"/>
      <c r="G107" s="78"/>
      <c r="H107" s="89"/>
      <c r="I107" s="89"/>
      <c r="J107" s="89"/>
      <c r="K107" s="89"/>
      <c r="L107" s="222"/>
      <c r="M107" s="222"/>
      <c r="N107" s="222"/>
      <c r="O107" s="222"/>
      <c r="P107" s="78"/>
      <c r="Q107" s="78"/>
      <c r="R107" s="78"/>
      <c r="S107" s="78"/>
      <c r="T107" s="300"/>
    </row>
    <row r="108" spans="1:20" s="193" customFormat="1" ht="12.75" hidden="1">
      <c r="A108" s="281"/>
      <c r="B108" s="283"/>
      <c r="C108" s="195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9"/>
      <c r="M108" s="219"/>
      <c r="N108" s="219"/>
      <c r="O108" s="219"/>
      <c r="P108" s="48"/>
      <c r="Q108" s="48"/>
      <c r="R108" s="48"/>
      <c r="S108" s="48"/>
      <c r="T108" s="300"/>
    </row>
    <row r="109" spans="1:20" s="193" customFormat="1" ht="12.75" hidden="1">
      <c r="A109" s="281"/>
      <c r="B109" s="283"/>
      <c r="C109" s="171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9"/>
      <c r="M109" s="219"/>
      <c r="N109" s="219"/>
      <c r="O109" s="219"/>
      <c r="P109" s="48"/>
      <c r="Q109" s="48"/>
      <c r="R109" s="48"/>
      <c r="S109" s="48"/>
      <c r="T109" s="300"/>
    </row>
    <row r="110" spans="1:20" s="193" customFormat="1" ht="12.75" hidden="1">
      <c r="A110" s="281"/>
      <c r="B110" s="283"/>
      <c r="C110" s="171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9"/>
      <c r="M110" s="219"/>
      <c r="N110" s="219"/>
      <c r="O110" s="219"/>
      <c r="P110" s="48"/>
      <c r="Q110" s="48"/>
      <c r="R110" s="48"/>
      <c r="S110" s="48"/>
      <c r="T110" s="300"/>
    </row>
    <row r="111" spans="1:20" s="193" customFormat="1" ht="12.75" hidden="1">
      <c r="A111" s="281"/>
      <c r="B111" s="283"/>
      <c r="C111" s="171" t="s">
        <v>48</v>
      </c>
      <c r="D111" s="49">
        <f>'ПР3. 10.ПП1.Дороги.2.Мер.'!H28</f>
        <v>0</v>
      </c>
      <c r="E111" s="49">
        <f>'ПР3. 10.ПП1.Дороги.2.Мер.'!I28</f>
        <v>0</v>
      </c>
      <c r="F111" s="49">
        <f>'ПР3. 10.ПП1.Дороги.2.Мер.'!J28</f>
        <v>0</v>
      </c>
      <c r="G111" s="49">
        <f>'ПР3. 10.ПП1.Дороги.2.Мер.'!K28</f>
        <v>0</v>
      </c>
      <c r="H111" s="115">
        <f>'06. Пр.1 Распределение. Отч.7'!L51</f>
        <v>310000</v>
      </c>
      <c r="I111" s="115">
        <f>'06. Пр.1 Распределение. Отч.7'!M51</f>
        <v>310000</v>
      </c>
      <c r="J111" s="115">
        <f>'06. Пр.1 Распределение. Отч.7'!N51</f>
        <v>0</v>
      </c>
      <c r="K111" s="115">
        <f>'06. Пр.1 Распределение. Отч.7'!O51</f>
        <v>0</v>
      </c>
      <c r="L111" s="115">
        <f>'06. Пр.1 Распределение. Отч.7'!P51</f>
        <v>0</v>
      </c>
      <c r="M111" s="115">
        <f>'06. Пр.1 Распределение. Отч.7'!Q51</f>
        <v>0</v>
      </c>
      <c r="N111" s="115">
        <f>'06. Пр.1 Распределение. Отч.7'!R51</f>
        <v>232800</v>
      </c>
      <c r="O111" s="115">
        <f>'06. Пр.1 Распределение. Отч.7'!S51</f>
        <v>0</v>
      </c>
      <c r="P111" s="115">
        <f>'06. Пр.1 Распределение. Отч.7'!T51</f>
        <v>232800</v>
      </c>
      <c r="Q111" s="115">
        <f>'06. Пр.1 Распределение. Отч.7'!U51</f>
        <v>0</v>
      </c>
      <c r="R111" s="115">
        <f>'06. Пр.1 Распределение. Отч.7'!V51</f>
        <v>0</v>
      </c>
      <c r="S111" s="115">
        <f>'06. Пр.1 Распределение. Отч.7'!W51</f>
        <v>0</v>
      </c>
      <c r="T111" s="300"/>
    </row>
    <row r="112" spans="1:20" s="193" customFormat="1" ht="12.75" hidden="1">
      <c r="A112" s="282"/>
      <c r="B112" s="283"/>
      <c r="C112" s="171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9"/>
      <c r="M112" s="219"/>
      <c r="N112" s="219"/>
      <c r="O112" s="219"/>
      <c r="P112" s="48"/>
      <c r="Q112" s="48"/>
      <c r="R112" s="48"/>
      <c r="S112" s="48"/>
      <c r="T112" s="301"/>
    </row>
    <row r="113" spans="1:20" s="44" customFormat="1">
      <c r="A113" s="307" t="s">
        <v>7</v>
      </c>
      <c r="B113" s="307" t="s">
        <v>76</v>
      </c>
      <c r="C113" s="41" t="s">
        <v>56</v>
      </c>
      <c r="D113" s="78">
        <f>D115+D116+D117+D118+D119</f>
        <v>1667092</v>
      </c>
      <c r="E113" s="78">
        <f t="shared" ref="E113:G113" si="48">E115+E116+E117+E118+E119</f>
        <v>370000</v>
      </c>
      <c r="F113" s="78">
        <f t="shared" si="48"/>
        <v>370000</v>
      </c>
      <c r="G113" s="78">
        <f t="shared" si="48"/>
        <v>2407092</v>
      </c>
      <c r="H113" s="90">
        <f>'06. Пр.1 Распределение. Отч.7'!L48</f>
        <v>5698160</v>
      </c>
      <c r="I113" s="90">
        <f>'06. Пр.1 Распределение. Отч.7'!M48</f>
        <v>5600970.0999999996</v>
      </c>
      <c r="J113" s="90">
        <f>J120+J127+J134+J141+J148+J155</f>
        <v>320000</v>
      </c>
      <c r="K113" s="90">
        <f t="shared" ref="K113:S113" si="49">K120+K127+K134+K141+K148+K155</f>
        <v>314700</v>
      </c>
      <c r="L113" s="90">
        <f t="shared" si="49"/>
        <v>445000</v>
      </c>
      <c r="M113" s="90">
        <f t="shared" si="49"/>
        <v>421980</v>
      </c>
      <c r="N113" s="90">
        <f t="shared" si="49"/>
        <v>859360</v>
      </c>
      <c r="O113" s="90">
        <f t="shared" si="49"/>
        <v>0</v>
      </c>
      <c r="P113" s="90">
        <f t="shared" si="49"/>
        <v>1649360</v>
      </c>
      <c r="Q113" s="90">
        <f t="shared" si="49"/>
        <v>0</v>
      </c>
      <c r="R113" s="90">
        <f t="shared" si="49"/>
        <v>370000</v>
      </c>
      <c r="S113" s="90">
        <f t="shared" si="49"/>
        <v>370000</v>
      </c>
      <c r="T113" s="320"/>
    </row>
    <row r="114" spans="1:20" s="44" customFormat="1">
      <c r="A114" s="307"/>
      <c r="B114" s="307"/>
      <c r="C114" s="41" t="s">
        <v>45</v>
      </c>
      <c r="D114" s="78"/>
      <c r="E114" s="78"/>
      <c r="F114" s="78"/>
      <c r="G114" s="78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321"/>
    </row>
    <row r="115" spans="1:20" s="44" customFormat="1">
      <c r="A115" s="307"/>
      <c r="B115" s="307"/>
      <c r="C115" s="43" t="s">
        <v>44</v>
      </c>
      <c r="D115" s="78">
        <f>D122+D129+D136+D143+D150+D157+D164+D171</f>
        <v>0</v>
      </c>
      <c r="E115" s="78">
        <f t="shared" ref="E115:G115" si="50">E122+E129+E136+E143+E150+E157+E164+E171</f>
        <v>0</v>
      </c>
      <c r="F115" s="78">
        <f t="shared" si="50"/>
        <v>0</v>
      </c>
      <c r="G115" s="78">
        <f t="shared" si="50"/>
        <v>0</v>
      </c>
      <c r="H115" s="90">
        <v>0</v>
      </c>
      <c r="I115" s="90">
        <v>0</v>
      </c>
      <c r="J115" s="90">
        <f t="shared" ref="J115:S115" si="51">J122+J129+J136+J143+J150+J157</f>
        <v>0</v>
      </c>
      <c r="K115" s="90">
        <f t="shared" si="51"/>
        <v>0</v>
      </c>
      <c r="L115" s="90">
        <f t="shared" si="51"/>
        <v>0</v>
      </c>
      <c r="M115" s="90">
        <f t="shared" si="51"/>
        <v>0</v>
      </c>
      <c r="N115" s="90">
        <f t="shared" si="51"/>
        <v>0</v>
      </c>
      <c r="O115" s="90">
        <f t="shared" si="51"/>
        <v>0</v>
      </c>
      <c r="P115" s="90">
        <f t="shared" si="51"/>
        <v>0</v>
      </c>
      <c r="Q115" s="90">
        <f t="shared" si="51"/>
        <v>0</v>
      </c>
      <c r="R115" s="90">
        <f t="shared" si="51"/>
        <v>0</v>
      </c>
      <c r="S115" s="90">
        <f t="shared" si="51"/>
        <v>0</v>
      </c>
      <c r="T115" s="321"/>
    </row>
    <row r="116" spans="1:20" s="44" customFormat="1">
      <c r="A116" s="307"/>
      <c r="B116" s="307"/>
      <c r="C116" s="41" t="s">
        <v>46</v>
      </c>
      <c r="D116" s="78">
        <f t="shared" ref="D116:G116" si="52">D123+D130+D137+D144+D151+D158+D165+D172</f>
        <v>248920</v>
      </c>
      <c r="E116" s="78">
        <f t="shared" si="52"/>
        <v>0</v>
      </c>
      <c r="F116" s="78">
        <f t="shared" si="52"/>
        <v>0</v>
      </c>
      <c r="G116" s="78">
        <f t="shared" si="52"/>
        <v>248920</v>
      </c>
      <c r="H116" s="90">
        <v>356800</v>
      </c>
      <c r="I116" s="90">
        <v>356800</v>
      </c>
      <c r="J116" s="90">
        <f t="shared" ref="J116:S116" si="53">J123+J130+J137+J144+J151+J158</f>
        <v>0</v>
      </c>
      <c r="K116" s="90">
        <f t="shared" si="53"/>
        <v>0</v>
      </c>
      <c r="L116" s="90">
        <f t="shared" si="53"/>
        <v>0</v>
      </c>
      <c r="M116" s="90">
        <f t="shared" si="53"/>
        <v>0</v>
      </c>
      <c r="N116" s="90">
        <f t="shared" si="53"/>
        <v>232800</v>
      </c>
      <c r="O116" s="90">
        <f t="shared" si="53"/>
        <v>0</v>
      </c>
      <c r="P116" s="90">
        <f t="shared" si="53"/>
        <v>232800</v>
      </c>
      <c r="Q116" s="90">
        <f t="shared" si="53"/>
        <v>0</v>
      </c>
      <c r="R116" s="90">
        <f t="shared" si="53"/>
        <v>0</v>
      </c>
      <c r="S116" s="90">
        <f t="shared" si="53"/>
        <v>0</v>
      </c>
      <c r="T116" s="321"/>
    </row>
    <row r="117" spans="1:20" s="44" customFormat="1">
      <c r="A117" s="307"/>
      <c r="B117" s="307"/>
      <c r="C117" s="72" t="s">
        <v>47</v>
      </c>
      <c r="D117" s="78">
        <f t="shared" ref="D117:G117" si="54">D124+D131+D138+D145+D152+D159+D166+D173</f>
        <v>0</v>
      </c>
      <c r="E117" s="78">
        <f t="shared" si="54"/>
        <v>0</v>
      </c>
      <c r="F117" s="78">
        <f t="shared" si="54"/>
        <v>0</v>
      </c>
      <c r="G117" s="78">
        <f t="shared" si="54"/>
        <v>0</v>
      </c>
      <c r="H117" s="90">
        <v>0</v>
      </c>
      <c r="I117" s="90">
        <v>0</v>
      </c>
      <c r="J117" s="90">
        <f t="shared" ref="J117:S117" si="55">J124+J131+J138+J145+J152+J159</f>
        <v>0</v>
      </c>
      <c r="K117" s="90">
        <f t="shared" si="55"/>
        <v>0</v>
      </c>
      <c r="L117" s="90">
        <f t="shared" si="55"/>
        <v>0</v>
      </c>
      <c r="M117" s="90">
        <f t="shared" si="55"/>
        <v>0</v>
      </c>
      <c r="N117" s="90">
        <f t="shared" si="55"/>
        <v>0</v>
      </c>
      <c r="O117" s="90">
        <f t="shared" si="55"/>
        <v>0</v>
      </c>
      <c r="P117" s="90">
        <f t="shared" si="55"/>
        <v>0</v>
      </c>
      <c r="Q117" s="90">
        <f t="shared" si="55"/>
        <v>0</v>
      </c>
      <c r="R117" s="90">
        <f t="shared" si="55"/>
        <v>0</v>
      </c>
      <c r="S117" s="90">
        <f t="shared" si="55"/>
        <v>0</v>
      </c>
      <c r="T117" s="321"/>
    </row>
    <row r="118" spans="1:20" s="44" customFormat="1">
      <c r="A118" s="307"/>
      <c r="B118" s="307"/>
      <c r="C118" s="41" t="s">
        <v>48</v>
      </c>
      <c r="D118" s="78">
        <f t="shared" ref="D118:G118" si="56">D125+D132+D139+D146+D153+D160+D167+D174</f>
        <v>1418172</v>
      </c>
      <c r="E118" s="78">
        <f t="shared" si="56"/>
        <v>370000</v>
      </c>
      <c r="F118" s="78">
        <f t="shared" si="56"/>
        <v>370000</v>
      </c>
      <c r="G118" s="78">
        <f t="shared" si="56"/>
        <v>2158172</v>
      </c>
      <c r="H118" s="90">
        <v>5341360</v>
      </c>
      <c r="I118" s="90">
        <v>5244170.0999999996</v>
      </c>
      <c r="J118" s="90">
        <f t="shared" ref="J118:S118" si="57">J125+J132+J139+J146+J153+J160</f>
        <v>320000</v>
      </c>
      <c r="K118" s="90">
        <f t="shared" si="57"/>
        <v>314700</v>
      </c>
      <c r="L118" s="90">
        <f t="shared" si="57"/>
        <v>445000</v>
      </c>
      <c r="M118" s="90">
        <f t="shared" si="57"/>
        <v>421980</v>
      </c>
      <c r="N118" s="90">
        <f t="shared" si="57"/>
        <v>626560</v>
      </c>
      <c r="O118" s="90">
        <f t="shared" si="57"/>
        <v>0</v>
      </c>
      <c r="P118" s="90">
        <f t="shared" si="57"/>
        <v>1416560</v>
      </c>
      <c r="Q118" s="90">
        <f t="shared" si="57"/>
        <v>0</v>
      </c>
      <c r="R118" s="90">
        <f t="shared" si="57"/>
        <v>370000</v>
      </c>
      <c r="S118" s="90">
        <f t="shared" si="57"/>
        <v>370000</v>
      </c>
      <c r="T118" s="321"/>
    </row>
    <row r="119" spans="1:20" s="44" customFormat="1">
      <c r="A119" s="307"/>
      <c r="B119" s="307"/>
      <c r="C119" s="41" t="s">
        <v>49</v>
      </c>
      <c r="D119" s="78">
        <f t="shared" ref="D119:G119" si="58">D126+D133+D140+D147+D154+D161+D168+D175</f>
        <v>0</v>
      </c>
      <c r="E119" s="78">
        <f t="shared" si="58"/>
        <v>0</v>
      </c>
      <c r="F119" s="78">
        <f t="shared" si="58"/>
        <v>0</v>
      </c>
      <c r="G119" s="78">
        <f t="shared" si="58"/>
        <v>0</v>
      </c>
      <c r="H119" s="90">
        <v>0</v>
      </c>
      <c r="I119" s="90">
        <v>0</v>
      </c>
      <c r="J119" s="90">
        <f t="shared" ref="J119:S119" si="59">J126+J133+J140+J147+J154+J161</f>
        <v>0</v>
      </c>
      <c r="K119" s="90">
        <f t="shared" si="59"/>
        <v>0</v>
      </c>
      <c r="L119" s="90">
        <f t="shared" si="59"/>
        <v>0</v>
      </c>
      <c r="M119" s="90">
        <f t="shared" si="59"/>
        <v>0</v>
      </c>
      <c r="N119" s="90">
        <f t="shared" si="59"/>
        <v>0</v>
      </c>
      <c r="O119" s="90">
        <f t="shared" si="59"/>
        <v>0</v>
      </c>
      <c r="P119" s="90">
        <f t="shared" si="59"/>
        <v>0</v>
      </c>
      <c r="Q119" s="90">
        <f t="shared" si="59"/>
        <v>0</v>
      </c>
      <c r="R119" s="90">
        <f t="shared" si="59"/>
        <v>0</v>
      </c>
      <c r="S119" s="90">
        <f t="shared" si="59"/>
        <v>0</v>
      </c>
      <c r="T119" s="322"/>
    </row>
    <row r="120" spans="1:20" hidden="1">
      <c r="A120" s="296" t="s">
        <v>29</v>
      </c>
      <c r="B120" s="29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0" s="112" t="s">
        <v>56</v>
      </c>
      <c r="D120" s="78">
        <f>D122+D123+D124+D125+D126</f>
        <v>232800</v>
      </c>
      <c r="E120" s="78">
        <f t="shared" ref="E120:G120" si="60">E122+E123+E124+E125+E126</f>
        <v>0</v>
      </c>
      <c r="F120" s="78">
        <f t="shared" si="60"/>
        <v>0</v>
      </c>
      <c r="G120" s="78">
        <f t="shared" si="60"/>
        <v>232800</v>
      </c>
      <c r="H120" s="90">
        <f t="shared" ref="H120:I120" si="61">SUM(H122:H126)</f>
        <v>310000</v>
      </c>
      <c r="I120" s="90">
        <f t="shared" si="61"/>
        <v>310000</v>
      </c>
      <c r="J120" s="90">
        <f>SUM(J122:J126)</f>
        <v>0</v>
      </c>
      <c r="K120" s="90">
        <f t="shared" ref="K120:S120" si="62">SUM(K122:K126)</f>
        <v>0</v>
      </c>
      <c r="L120" s="90">
        <f t="shared" si="62"/>
        <v>0</v>
      </c>
      <c r="M120" s="90">
        <f t="shared" si="62"/>
        <v>0</v>
      </c>
      <c r="N120" s="90">
        <f t="shared" si="62"/>
        <v>232800</v>
      </c>
      <c r="O120" s="90">
        <f t="shared" si="62"/>
        <v>0</v>
      </c>
      <c r="P120" s="90">
        <f t="shared" si="62"/>
        <v>232800</v>
      </c>
      <c r="Q120" s="90">
        <f t="shared" si="62"/>
        <v>0</v>
      </c>
      <c r="R120" s="90">
        <f t="shared" si="62"/>
        <v>0</v>
      </c>
      <c r="S120" s="90">
        <f t="shared" si="62"/>
        <v>0</v>
      </c>
      <c r="T120" s="78"/>
    </row>
    <row r="121" spans="1:20" s="101" customFormat="1" ht="12.75" hidden="1">
      <c r="A121" s="297"/>
      <c r="B121" s="298"/>
      <c r="C121" s="113" t="s">
        <v>45</v>
      </c>
      <c r="D121" s="48"/>
      <c r="E121" s="48"/>
      <c r="F121" s="48"/>
      <c r="G121" s="48"/>
      <c r="H121" s="114"/>
      <c r="I121" s="114"/>
      <c r="J121" s="114"/>
      <c r="K121" s="114"/>
      <c r="L121" s="170"/>
      <c r="M121" s="170"/>
      <c r="N121" s="170"/>
      <c r="O121" s="170"/>
      <c r="P121" s="48"/>
      <c r="Q121" s="48"/>
      <c r="R121" s="48"/>
      <c r="S121" s="48"/>
      <c r="T121" s="170"/>
    </row>
    <row r="122" spans="1:20" s="101" customFormat="1" ht="12.75" hidden="1">
      <c r="A122" s="297"/>
      <c r="B122" s="298"/>
      <c r="C122" s="116" t="s">
        <v>44</v>
      </c>
      <c r="D122" s="48">
        <v>0</v>
      </c>
      <c r="E122" s="48">
        <v>0</v>
      </c>
      <c r="F122" s="48">
        <v>0</v>
      </c>
      <c r="G122" s="48">
        <v>0</v>
      </c>
      <c r="H122" s="114"/>
      <c r="I122" s="114"/>
      <c r="J122" s="114"/>
      <c r="K122" s="114"/>
      <c r="L122" s="170"/>
      <c r="M122" s="170"/>
      <c r="N122" s="170"/>
      <c r="O122" s="170"/>
      <c r="P122" s="48"/>
      <c r="Q122" s="48"/>
      <c r="R122" s="48"/>
      <c r="S122" s="48"/>
      <c r="T122" s="170"/>
    </row>
    <row r="123" spans="1:20" s="101" customFormat="1" ht="12.75" hidden="1">
      <c r="A123" s="297"/>
      <c r="B123" s="298"/>
      <c r="C123" s="113" t="s">
        <v>46</v>
      </c>
      <c r="D123" s="48">
        <f>'ПР5. 13.ПП2.БДД.2.Мер.'!H9</f>
        <v>232800</v>
      </c>
      <c r="E123" s="48">
        <f>'ПР5. 13.ПП2.БДД.2.Мер.'!I9</f>
        <v>0</v>
      </c>
      <c r="F123" s="48">
        <f>'ПР5. 13.ПП2.БДД.2.Мер.'!J9</f>
        <v>0</v>
      </c>
      <c r="G123" s="48">
        <f>'ПР5. 13.ПП2.БДД.2.Мер.'!K9</f>
        <v>232800</v>
      </c>
      <c r="H123" s="115">
        <f>'06. Пр.1 Распределение. Отч.7'!L51</f>
        <v>310000</v>
      </c>
      <c r="I123" s="115">
        <f>'06. Пр.1 Распределение. Отч.7'!M51</f>
        <v>310000</v>
      </c>
      <c r="J123" s="115">
        <f>'06. Пр.1 Распределение. Отч.7'!N51</f>
        <v>0</v>
      </c>
      <c r="K123" s="115">
        <f>'06. Пр.1 Распределение. Отч.7'!O51</f>
        <v>0</v>
      </c>
      <c r="L123" s="115">
        <f>'06. Пр.1 Распределение. Отч.7'!P51</f>
        <v>0</v>
      </c>
      <c r="M123" s="115">
        <f>'06. Пр.1 Распределение. Отч.7'!Q51</f>
        <v>0</v>
      </c>
      <c r="N123" s="115">
        <f>'06. Пр.1 Распределение. Отч.7'!R51</f>
        <v>232800</v>
      </c>
      <c r="O123" s="115">
        <f>'06. Пр.1 Распределение. Отч.7'!S51</f>
        <v>0</v>
      </c>
      <c r="P123" s="115">
        <f>'06. Пр.1 Распределение. Отч.7'!T51</f>
        <v>232800</v>
      </c>
      <c r="Q123" s="115">
        <f>'06. Пр.1 Распределение. Отч.7'!U51</f>
        <v>0</v>
      </c>
      <c r="R123" s="115">
        <f>'06. Пр.1 Распределение. Отч.7'!V51</f>
        <v>0</v>
      </c>
      <c r="S123" s="115">
        <f>'06. Пр.1 Распределение. Отч.7'!W51</f>
        <v>0</v>
      </c>
      <c r="T123" s="170"/>
    </row>
    <row r="124" spans="1:20" s="101" customFormat="1" ht="12.75" hidden="1">
      <c r="A124" s="297"/>
      <c r="B124" s="298"/>
      <c r="C124" s="113" t="s">
        <v>47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70"/>
      <c r="M124" s="170"/>
      <c r="N124" s="170"/>
      <c r="O124" s="170"/>
      <c r="P124" s="48"/>
      <c r="Q124" s="48"/>
      <c r="R124" s="48"/>
      <c r="S124" s="48"/>
      <c r="T124" s="170"/>
    </row>
    <row r="125" spans="1:20" s="101" customFormat="1" ht="12.75" hidden="1">
      <c r="A125" s="297"/>
      <c r="B125" s="298"/>
      <c r="C125" s="113" t="s">
        <v>48</v>
      </c>
      <c r="D125" s="48">
        <v>0</v>
      </c>
      <c r="E125" s="48">
        <v>0</v>
      </c>
      <c r="F125" s="48">
        <v>0</v>
      </c>
      <c r="G125" s="48">
        <v>0</v>
      </c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48"/>
    </row>
    <row r="126" spans="1:20" s="101" customFormat="1" ht="12.75" hidden="1">
      <c r="A126" s="297"/>
      <c r="B126" s="298"/>
      <c r="C126" s="113" t="s">
        <v>49</v>
      </c>
      <c r="D126" s="48">
        <v>0</v>
      </c>
      <c r="E126" s="48">
        <v>0</v>
      </c>
      <c r="F126" s="48">
        <v>0</v>
      </c>
      <c r="G126" s="48">
        <v>0</v>
      </c>
      <c r="H126" s="114"/>
      <c r="I126" s="114"/>
      <c r="J126" s="114"/>
      <c r="K126" s="114"/>
      <c r="L126" s="170"/>
      <c r="M126" s="170"/>
      <c r="N126" s="170"/>
      <c r="O126" s="170"/>
      <c r="P126" s="48"/>
      <c r="Q126" s="48"/>
      <c r="R126" s="48"/>
      <c r="S126" s="48"/>
      <c r="T126" s="170"/>
    </row>
    <row r="127" spans="1:20" hidden="1">
      <c r="A127" s="296" t="s">
        <v>30</v>
      </c>
      <c r="B127" s="29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46560</v>
      </c>
      <c r="E127" s="78">
        <f t="shared" ref="E127:G127" si="63">E129+E130+E131+E132+E133</f>
        <v>0</v>
      </c>
      <c r="F127" s="78">
        <f t="shared" si="63"/>
        <v>0</v>
      </c>
      <c r="G127" s="78">
        <f t="shared" si="63"/>
        <v>46560</v>
      </c>
      <c r="H127" s="90">
        <f t="shared" ref="H127:I127" si="64">SUM(H129:H133)</f>
        <v>62000</v>
      </c>
      <c r="I127" s="90">
        <f t="shared" si="64"/>
        <v>62000</v>
      </c>
      <c r="J127" s="90">
        <f>SUM(J129:J133)</f>
        <v>0</v>
      </c>
      <c r="K127" s="90">
        <f t="shared" ref="K127:S127" si="65">SUM(K129:K133)</f>
        <v>0</v>
      </c>
      <c r="L127" s="90">
        <f t="shared" si="65"/>
        <v>0</v>
      </c>
      <c r="M127" s="90">
        <f t="shared" si="65"/>
        <v>0</v>
      </c>
      <c r="N127" s="90">
        <f t="shared" si="65"/>
        <v>46560</v>
      </c>
      <c r="O127" s="90">
        <f t="shared" si="65"/>
        <v>0</v>
      </c>
      <c r="P127" s="90">
        <f t="shared" si="65"/>
        <v>46560</v>
      </c>
      <c r="Q127" s="90">
        <f t="shared" si="65"/>
        <v>0</v>
      </c>
      <c r="R127" s="90">
        <f t="shared" si="65"/>
        <v>0</v>
      </c>
      <c r="S127" s="90">
        <f t="shared" si="65"/>
        <v>0</v>
      </c>
      <c r="T127" s="78"/>
    </row>
    <row r="128" spans="1:20" s="101" customFormat="1" ht="12.75" hidden="1">
      <c r="A128" s="297"/>
      <c r="B128" s="298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73"/>
      <c r="M128" s="173"/>
      <c r="N128" s="173"/>
      <c r="O128" s="173"/>
      <c r="P128" s="48"/>
      <c r="Q128" s="48"/>
      <c r="R128" s="48"/>
      <c r="S128" s="48"/>
      <c r="T128" s="173"/>
    </row>
    <row r="129" spans="1:20" s="101" customFormat="1" ht="12.75" hidden="1">
      <c r="A129" s="297"/>
      <c r="B129" s="298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73"/>
      <c r="M129" s="173"/>
      <c r="N129" s="173"/>
      <c r="O129" s="173"/>
      <c r="P129" s="48"/>
      <c r="Q129" s="48"/>
      <c r="R129" s="48"/>
      <c r="S129" s="48"/>
      <c r="T129" s="173"/>
    </row>
    <row r="130" spans="1:20" s="101" customFormat="1" ht="12.75" hidden="1">
      <c r="A130" s="297"/>
      <c r="B130" s="298"/>
      <c r="C130" s="113" t="s">
        <v>46</v>
      </c>
      <c r="D130" s="49">
        <f>'06. Пр.1 Распределение. Отч.7'!H40</f>
        <v>0</v>
      </c>
      <c r="E130" s="49">
        <f>'06. Пр.1 Распределение. Отч.7'!I40</f>
        <v>0</v>
      </c>
      <c r="F130" s="49">
        <f>'06. Пр.1 Распределение. Отч.7'!J40</f>
        <v>0</v>
      </c>
      <c r="G130" s="49">
        <f>'06. Пр.1 Распределение. Отч.7'!K40</f>
        <v>0</v>
      </c>
      <c r="H130" s="114"/>
      <c r="I130" s="114"/>
      <c r="J130" s="114"/>
      <c r="K130" s="114"/>
      <c r="L130" s="173"/>
      <c r="M130" s="173"/>
      <c r="N130" s="173"/>
      <c r="O130" s="173"/>
      <c r="P130" s="48"/>
      <c r="Q130" s="48"/>
      <c r="R130" s="48"/>
      <c r="S130" s="48"/>
      <c r="T130" s="173"/>
    </row>
    <row r="131" spans="1:20" s="101" customFormat="1" ht="12.75" hidden="1">
      <c r="A131" s="297"/>
      <c r="B131" s="298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73"/>
      <c r="M131" s="173"/>
      <c r="N131" s="173"/>
      <c r="O131" s="173"/>
      <c r="P131" s="48"/>
      <c r="Q131" s="48"/>
      <c r="R131" s="48"/>
      <c r="S131" s="48"/>
      <c r="T131" s="173"/>
    </row>
    <row r="132" spans="1:20" s="101" customFormat="1" ht="12.75" hidden="1">
      <c r="A132" s="297"/>
      <c r="B132" s="298"/>
      <c r="C132" s="113" t="s">
        <v>48</v>
      </c>
      <c r="D132" s="49">
        <f>'ПР5. 13.ПП2.БДД.2.Мер.'!H10</f>
        <v>46560</v>
      </c>
      <c r="E132" s="49">
        <f>'ПР5. 13.ПП2.БДД.2.Мер.'!I10</f>
        <v>0</v>
      </c>
      <c r="F132" s="49">
        <f>'ПР5. 13.ПП2.БДД.2.Мер.'!J10</f>
        <v>0</v>
      </c>
      <c r="G132" s="49">
        <f>'ПР5. 13.ПП2.БДД.2.Мер.'!K10</f>
        <v>46560</v>
      </c>
      <c r="H132" s="115">
        <f>'06. Пр.1 Распределение. Отч.7'!L54</f>
        <v>62000</v>
      </c>
      <c r="I132" s="115">
        <f>'06. Пр.1 Распределение. Отч.7'!M54</f>
        <v>62000</v>
      </c>
      <c r="J132" s="115">
        <f>'06. Пр.1 Распределение. Отч.7'!N54</f>
        <v>0</v>
      </c>
      <c r="K132" s="115">
        <f>'06. Пр.1 Распределение. Отч.7'!O54</f>
        <v>0</v>
      </c>
      <c r="L132" s="115">
        <f>'06. Пр.1 Распределение. Отч.7'!P54</f>
        <v>0</v>
      </c>
      <c r="M132" s="115">
        <f>'06. Пр.1 Распределение. Отч.7'!Q54</f>
        <v>0</v>
      </c>
      <c r="N132" s="115">
        <f>'06. Пр.1 Распределение. Отч.7'!R54</f>
        <v>46560</v>
      </c>
      <c r="O132" s="115">
        <f>'06. Пр.1 Распределение. Отч.7'!S54</f>
        <v>0</v>
      </c>
      <c r="P132" s="115">
        <f>'06. Пр.1 Распределение. Отч.7'!T54</f>
        <v>46560</v>
      </c>
      <c r="Q132" s="115">
        <f>'06. Пр.1 Распределение. Отч.7'!U54</f>
        <v>0</v>
      </c>
      <c r="R132" s="115">
        <f>'06. Пр.1 Распределение. Отч.7'!V54</f>
        <v>0</v>
      </c>
      <c r="S132" s="115">
        <f>'06. Пр.1 Распределение. Отч.7'!W54</f>
        <v>0</v>
      </c>
      <c r="T132" s="48"/>
    </row>
    <row r="133" spans="1:20" s="101" customFormat="1" ht="12.75" hidden="1">
      <c r="A133" s="297"/>
      <c r="B133" s="298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73"/>
      <c r="M133" s="173"/>
      <c r="N133" s="173"/>
      <c r="O133" s="173"/>
      <c r="P133" s="48"/>
      <c r="Q133" s="48"/>
      <c r="R133" s="48"/>
      <c r="S133" s="48"/>
      <c r="T133" s="173"/>
    </row>
    <row r="134" spans="1:20" hidden="1">
      <c r="A134" s="296" t="s">
        <v>31</v>
      </c>
      <c r="B134" s="298" t="str">
        <f>'06. Пр.1 Распределение. Отч.7'!B55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34" s="112" t="s">
        <v>56</v>
      </c>
      <c r="D134" s="78">
        <f>D136+D137+D138+D139+D140</f>
        <v>200000</v>
      </c>
      <c r="E134" s="78">
        <f t="shared" ref="E134:G134" si="66">E136+E137+E138+E139+E140</f>
        <v>200000</v>
      </c>
      <c r="F134" s="78">
        <f t="shared" si="66"/>
        <v>200000</v>
      </c>
      <c r="G134" s="78">
        <f t="shared" si="66"/>
        <v>600000</v>
      </c>
      <c r="H134" s="90">
        <f t="shared" ref="H134:S134" si="67">SUM(H136:H140)</f>
        <v>100000</v>
      </c>
      <c r="I134" s="90">
        <f t="shared" si="67"/>
        <v>4080</v>
      </c>
      <c r="J134" s="90">
        <f>SUM(J136:J140)</f>
        <v>20000</v>
      </c>
      <c r="K134" s="90">
        <f t="shared" si="67"/>
        <v>14700</v>
      </c>
      <c r="L134" s="90">
        <f t="shared" si="67"/>
        <v>55000</v>
      </c>
      <c r="M134" s="90">
        <f t="shared" si="67"/>
        <v>31980</v>
      </c>
      <c r="N134" s="90">
        <f t="shared" si="67"/>
        <v>110000</v>
      </c>
      <c r="O134" s="90">
        <f t="shared" si="67"/>
        <v>0</v>
      </c>
      <c r="P134" s="90">
        <f t="shared" si="67"/>
        <v>200000</v>
      </c>
      <c r="Q134" s="90">
        <f t="shared" si="67"/>
        <v>0</v>
      </c>
      <c r="R134" s="90">
        <f t="shared" si="67"/>
        <v>200000</v>
      </c>
      <c r="S134" s="90">
        <f t="shared" si="67"/>
        <v>200000</v>
      </c>
      <c r="T134" s="78"/>
    </row>
    <row r="135" spans="1:20" s="101" customFormat="1" ht="12.75" hidden="1">
      <c r="A135" s="297"/>
      <c r="B135" s="298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17"/>
      <c r="M135" s="117"/>
      <c r="N135" s="117"/>
      <c r="O135" s="117"/>
      <c r="P135" s="48"/>
      <c r="Q135" s="48"/>
      <c r="R135" s="48"/>
      <c r="S135" s="48"/>
      <c r="T135" s="117"/>
    </row>
    <row r="136" spans="1:20" s="101" customFormat="1" ht="12.75" hidden="1">
      <c r="A136" s="297"/>
      <c r="B136" s="298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17"/>
      <c r="M136" s="117"/>
      <c r="N136" s="117"/>
      <c r="O136" s="117"/>
      <c r="P136" s="48"/>
      <c r="Q136" s="48"/>
      <c r="R136" s="48"/>
      <c r="S136" s="48"/>
      <c r="T136" s="117"/>
    </row>
    <row r="137" spans="1:20" s="101" customFormat="1" ht="12.75" hidden="1">
      <c r="A137" s="297"/>
      <c r="B137" s="298"/>
      <c r="C137" s="113" t="s">
        <v>46</v>
      </c>
      <c r="D137" s="49">
        <f>'06. Пр.1 Распределение. Отч.7'!H50</f>
        <v>0</v>
      </c>
      <c r="E137" s="49">
        <f>'06. Пр.1 Распределение. Отч.7'!I50</f>
        <v>0</v>
      </c>
      <c r="F137" s="49">
        <f>'06. Пр.1 Распределение. Отч.7'!J50</f>
        <v>0</v>
      </c>
      <c r="G137" s="49">
        <f>'06. Пр.1 Распределение. Отч.7'!K50</f>
        <v>0</v>
      </c>
      <c r="H137" s="114"/>
      <c r="I137" s="114"/>
      <c r="J137" s="114"/>
      <c r="K137" s="114"/>
      <c r="L137" s="117"/>
      <c r="M137" s="117"/>
      <c r="N137" s="117"/>
      <c r="O137" s="117"/>
      <c r="P137" s="48"/>
      <c r="Q137" s="48"/>
      <c r="R137" s="48"/>
      <c r="S137" s="48"/>
      <c r="T137" s="117"/>
    </row>
    <row r="138" spans="1:20" s="101" customFormat="1" ht="12.75" hidden="1">
      <c r="A138" s="297"/>
      <c r="B138" s="298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17"/>
      <c r="M138" s="117"/>
      <c r="N138" s="117"/>
      <c r="O138" s="117"/>
      <c r="P138" s="48"/>
      <c r="Q138" s="48"/>
      <c r="R138" s="48"/>
      <c r="S138" s="48"/>
      <c r="T138" s="117"/>
    </row>
    <row r="139" spans="1:20" s="101" customFormat="1" ht="12.75" hidden="1">
      <c r="A139" s="297"/>
      <c r="B139" s="298"/>
      <c r="C139" s="113" t="s">
        <v>48</v>
      </c>
      <c r="D139" s="49">
        <f>'06. Пр.1 Распределение. Отч.7'!H55</f>
        <v>200000</v>
      </c>
      <c r="E139" s="49">
        <f>'06. Пр.1 Распределение. Отч.7'!I55</f>
        <v>200000</v>
      </c>
      <c r="F139" s="49">
        <f>'06. Пр.1 Распределение. Отч.7'!J55</f>
        <v>200000</v>
      </c>
      <c r="G139" s="49">
        <f>'06. Пр.1 Распределение. Отч.7'!K55</f>
        <v>600000</v>
      </c>
      <c r="H139" s="115">
        <f>'06. Пр.1 Распределение. Отч.7'!L57</f>
        <v>100000</v>
      </c>
      <c r="I139" s="115">
        <f>'06. Пр.1 Распределение. Отч.7'!M57</f>
        <v>4080</v>
      </c>
      <c r="J139" s="115">
        <f>'06. Пр.1 Распределение. Отч.7'!N57</f>
        <v>20000</v>
      </c>
      <c r="K139" s="115">
        <f>'06. Пр.1 Распределение. Отч.7'!O57</f>
        <v>14700</v>
      </c>
      <c r="L139" s="115">
        <f>'06. Пр.1 Распределение. Отч.7'!P57</f>
        <v>55000</v>
      </c>
      <c r="M139" s="115">
        <f>'06. Пр.1 Распределение. Отч.7'!Q57</f>
        <v>31980</v>
      </c>
      <c r="N139" s="115">
        <f>'06. Пр.1 Распределение. Отч.7'!R57</f>
        <v>110000</v>
      </c>
      <c r="O139" s="115">
        <f>'06. Пр.1 Распределение. Отч.7'!S57</f>
        <v>0</v>
      </c>
      <c r="P139" s="115">
        <f>'06. Пр.1 Распределение. Отч.7'!T57</f>
        <v>200000</v>
      </c>
      <c r="Q139" s="115">
        <f>'06. Пр.1 Распределение. Отч.7'!U57</f>
        <v>0</v>
      </c>
      <c r="R139" s="115">
        <f>'06. Пр.1 Распределение. Отч.7'!V57</f>
        <v>200000</v>
      </c>
      <c r="S139" s="115">
        <f>'06. Пр.1 Распределение. Отч.7'!W57</f>
        <v>200000</v>
      </c>
      <c r="T139" s="48"/>
    </row>
    <row r="140" spans="1:20" s="101" customFormat="1" ht="12.75" hidden="1">
      <c r="A140" s="297"/>
      <c r="B140" s="298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17"/>
      <c r="M140" s="117"/>
      <c r="N140" s="117"/>
      <c r="O140" s="117"/>
      <c r="P140" s="48"/>
      <c r="Q140" s="48"/>
      <c r="R140" s="48"/>
      <c r="S140" s="48"/>
      <c r="T140" s="117"/>
    </row>
    <row r="141" spans="1:20" hidden="1">
      <c r="A141" s="296" t="s">
        <v>317</v>
      </c>
      <c r="B141" s="298" t="str">
        <f>'06. Пр.1 Распределение. Отч.7'!B58</f>
        <v>Проведение конкурсов по тематике "Безопасность дорожного движения в ЗАТО Железногорск"</v>
      </c>
      <c r="C141" s="112" t="s">
        <v>56</v>
      </c>
      <c r="D141" s="78">
        <f>D143+D144+D145+D146+D147</f>
        <v>80000</v>
      </c>
      <c r="E141" s="78">
        <f t="shared" ref="E141:G141" si="68">E143+E144+E145+E146+E147</f>
        <v>80000</v>
      </c>
      <c r="F141" s="78">
        <f t="shared" si="68"/>
        <v>80000</v>
      </c>
      <c r="G141" s="78">
        <f t="shared" si="68"/>
        <v>240000</v>
      </c>
      <c r="H141" s="90">
        <f t="shared" ref="H141:S141" si="69">SUM(H143:H147)</f>
        <v>80000</v>
      </c>
      <c r="I141" s="90">
        <f t="shared" si="69"/>
        <v>80000</v>
      </c>
      <c r="J141" s="90">
        <f>SUM(J143:J147)</f>
        <v>0</v>
      </c>
      <c r="K141" s="90">
        <f t="shared" si="69"/>
        <v>0</v>
      </c>
      <c r="L141" s="90">
        <f t="shared" si="69"/>
        <v>0</v>
      </c>
      <c r="M141" s="90">
        <f t="shared" si="69"/>
        <v>0</v>
      </c>
      <c r="N141" s="90">
        <f t="shared" si="69"/>
        <v>80000</v>
      </c>
      <c r="O141" s="90">
        <f t="shared" si="69"/>
        <v>0</v>
      </c>
      <c r="P141" s="90">
        <f t="shared" si="69"/>
        <v>80000</v>
      </c>
      <c r="Q141" s="90">
        <f t="shared" si="69"/>
        <v>0</v>
      </c>
      <c r="R141" s="90">
        <f t="shared" si="69"/>
        <v>80000</v>
      </c>
      <c r="S141" s="90">
        <f t="shared" si="69"/>
        <v>80000</v>
      </c>
      <c r="T141" s="78"/>
    </row>
    <row r="142" spans="1:20" s="101" customFormat="1" ht="12.75" hidden="1">
      <c r="A142" s="297"/>
      <c r="B142" s="298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297"/>
      <c r="B143" s="298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297"/>
      <c r="B144" s="298"/>
      <c r="C144" s="113" t="s">
        <v>46</v>
      </c>
      <c r="D144" s="48">
        <v>0</v>
      </c>
      <c r="E144" s="48">
        <v>0</v>
      </c>
      <c r="F144" s="48">
        <v>0</v>
      </c>
      <c r="G144" s="48"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297"/>
      <c r="B145" s="298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297"/>
      <c r="B146" s="298"/>
      <c r="C146" s="113" t="s">
        <v>48</v>
      </c>
      <c r="D146" s="49">
        <f>'06. Пр.1 Распределение. Отч.7'!H58</f>
        <v>80000</v>
      </c>
      <c r="E146" s="49">
        <f>'06. Пр.1 Распределение. Отч.7'!I58</f>
        <v>80000</v>
      </c>
      <c r="F146" s="49">
        <f>'06. Пр.1 Распределение. Отч.7'!J58</f>
        <v>80000</v>
      </c>
      <c r="G146" s="49">
        <f>'06. Пр.1 Распределение. Отч.7'!K58</f>
        <v>240000</v>
      </c>
      <c r="H146" s="115">
        <f>'06. Пр.1 Распределение. Отч.7'!L60</f>
        <v>80000</v>
      </c>
      <c r="I146" s="115">
        <f>'06. Пр.1 Распределение. Отч.7'!M60</f>
        <v>80000</v>
      </c>
      <c r="J146" s="115">
        <f>'06. Пр.1 Распределение. Отч.7'!N60</f>
        <v>0</v>
      </c>
      <c r="K146" s="115">
        <f>'06. Пр.1 Распределение. Отч.7'!O60</f>
        <v>0</v>
      </c>
      <c r="L146" s="115">
        <f>'06. Пр.1 Распределение. Отч.7'!P60</f>
        <v>0</v>
      </c>
      <c r="M146" s="115">
        <f>'06. Пр.1 Распределение. Отч.7'!Q60</f>
        <v>0</v>
      </c>
      <c r="N146" s="115">
        <f>'06. Пр.1 Распределение. Отч.7'!R60</f>
        <v>80000</v>
      </c>
      <c r="O146" s="115">
        <f>'06. Пр.1 Распределение. Отч.7'!S60</f>
        <v>0</v>
      </c>
      <c r="P146" s="115">
        <f>'06. Пр.1 Распределение. Отч.7'!T60</f>
        <v>80000</v>
      </c>
      <c r="Q146" s="115">
        <f>'06. Пр.1 Распределение. Отч.7'!U60</f>
        <v>0</v>
      </c>
      <c r="R146" s="115">
        <f>'06. Пр.1 Распределение. Отч.7'!V60</f>
        <v>80000</v>
      </c>
      <c r="S146" s="115">
        <f>'06. Пр.1 Распределение. Отч.7'!W60</f>
        <v>80000</v>
      </c>
      <c r="T146" s="48"/>
    </row>
    <row r="147" spans="1:20" s="101" customFormat="1" ht="12.75" hidden="1">
      <c r="A147" s="297"/>
      <c r="B147" s="298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296" t="s">
        <v>327</v>
      </c>
      <c r="B148" s="298" t="str">
        <f>'06. Пр.1 Распределение. Отч.7'!B61</f>
        <v>Организация социальной рекламы и печатной продукции по безопасности дорожного движения</v>
      </c>
      <c r="C148" s="112" t="s">
        <v>56</v>
      </c>
      <c r="D148" s="78">
        <f>D150+D151+D152+D153+D154</f>
        <v>90000</v>
      </c>
      <c r="E148" s="78">
        <f t="shared" ref="E148:G148" si="70">E150+E151+E152+E153+E154</f>
        <v>90000</v>
      </c>
      <c r="F148" s="78">
        <f t="shared" si="70"/>
        <v>90000</v>
      </c>
      <c r="G148" s="78">
        <f t="shared" si="70"/>
        <v>270000</v>
      </c>
      <c r="H148" s="90">
        <f t="shared" ref="H148:S148" si="71">SUM(H150:H154)</f>
        <v>90000</v>
      </c>
      <c r="I148" s="90">
        <f t="shared" si="71"/>
        <v>90000</v>
      </c>
      <c r="J148" s="90">
        <f>SUM(J150:J154)</f>
        <v>0</v>
      </c>
      <c r="K148" s="90">
        <f t="shared" si="71"/>
        <v>0</v>
      </c>
      <c r="L148" s="90">
        <f t="shared" si="71"/>
        <v>90000</v>
      </c>
      <c r="M148" s="90">
        <f t="shared" si="71"/>
        <v>90000</v>
      </c>
      <c r="N148" s="90">
        <f t="shared" si="71"/>
        <v>90000</v>
      </c>
      <c r="O148" s="90">
        <f t="shared" si="71"/>
        <v>0</v>
      </c>
      <c r="P148" s="90">
        <f t="shared" si="71"/>
        <v>90000</v>
      </c>
      <c r="Q148" s="90">
        <f t="shared" si="71"/>
        <v>0</v>
      </c>
      <c r="R148" s="90">
        <f t="shared" si="71"/>
        <v>90000</v>
      </c>
      <c r="S148" s="90">
        <f t="shared" si="71"/>
        <v>90000</v>
      </c>
      <c r="T148" s="78"/>
    </row>
    <row r="149" spans="1:20" s="101" customFormat="1" ht="12.75" hidden="1">
      <c r="A149" s="297"/>
      <c r="B149" s="298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297"/>
      <c r="B150" s="298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297"/>
      <c r="B151" s="298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297"/>
      <c r="B152" s="298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297"/>
      <c r="B153" s="298"/>
      <c r="C153" s="113" t="s">
        <v>48</v>
      </c>
      <c r="D153" s="118">
        <f>'06. Пр.1 Распределение. Отч.7'!H61</f>
        <v>90000</v>
      </c>
      <c r="E153" s="118">
        <f>'06. Пр.1 Распределение. Отч.7'!I61</f>
        <v>90000</v>
      </c>
      <c r="F153" s="118">
        <f>'06. Пр.1 Распределение. Отч.7'!J61</f>
        <v>90000</v>
      </c>
      <c r="G153" s="118">
        <f>'06. Пр.1 Распределение. Отч.7'!K61</f>
        <v>270000</v>
      </c>
      <c r="H153" s="115">
        <f>'06. Пр.1 Распределение. Отч.7'!L63</f>
        <v>90000</v>
      </c>
      <c r="I153" s="115">
        <f>'06. Пр.1 Распределение. Отч.7'!M63</f>
        <v>90000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90000</v>
      </c>
      <c r="M153" s="115">
        <f>'06. Пр.1 Распределение. Отч.7'!Q63</f>
        <v>90000</v>
      </c>
      <c r="N153" s="115">
        <f>'06. Пр.1 Распределение. Отч.7'!R63</f>
        <v>90000</v>
      </c>
      <c r="O153" s="115">
        <f>'06. Пр.1 Распределение. Отч.7'!S63</f>
        <v>0</v>
      </c>
      <c r="P153" s="115">
        <f>'06. Пр.1 Распределение. Отч.7'!T63</f>
        <v>90000</v>
      </c>
      <c r="Q153" s="115">
        <f>'06. Пр.1 Распределение. Отч.7'!U63</f>
        <v>0</v>
      </c>
      <c r="R153" s="115">
        <f>'06. Пр.1 Распределение. Отч.7'!V63</f>
        <v>90000</v>
      </c>
      <c r="S153" s="115">
        <f>'06. Пр.1 Распределение. Отч.7'!W63</f>
        <v>90000</v>
      </c>
      <c r="T153" s="48"/>
    </row>
    <row r="154" spans="1:20" s="101" customFormat="1" ht="12.75" hidden="1">
      <c r="A154" s="297"/>
      <c r="B154" s="298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s="101" customFormat="1" hidden="1">
      <c r="A155" s="296" t="s">
        <v>346</v>
      </c>
      <c r="B155" s="298" t="str">
        <f>'ПР5. 13.ПП2.БДД.2.Мер.'!A15</f>
        <v>Уплата административных штрафов и иных платежей</v>
      </c>
      <c r="C155" s="112" t="s">
        <v>56</v>
      </c>
      <c r="D155" s="78">
        <f>D157+D158+D159+D160+D161</f>
        <v>1000000</v>
      </c>
      <c r="E155" s="78">
        <f t="shared" ref="E155:G155" si="72">E157+E158+E159+E160+E161</f>
        <v>0</v>
      </c>
      <c r="F155" s="78">
        <f t="shared" si="72"/>
        <v>0</v>
      </c>
      <c r="G155" s="78">
        <f t="shared" si="72"/>
        <v>1000000</v>
      </c>
      <c r="H155" s="90">
        <f t="shared" ref="H155:S155" si="73">SUM(H157:H161)</f>
        <v>0</v>
      </c>
      <c r="I155" s="90">
        <f t="shared" si="73"/>
        <v>0</v>
      </c>
      <c r="J155" s="90">
        <f>SUM(J157:J161)</f>
        <v>300000</v>
      </c>
      <c r="K155" s="90">
        <f t="shared" si="73"/>
        <v>300000</v>
      </c>
      <c r="L155" s="90">
        <f t="shared" si="73"/>
        <v>300000</v>
      </c>
      <c r="M155" s="90">
        <f t="shared" si="73"/>
        <v>300000</v>
      </c>
      <c r="N155" s="90">
        <f t="shared" si="73"/>
        <v>300000</v>
      </c>
      <c r="O155" s="90">
        <f t="shared" si="73"/>
        <v>0</v>
      </c>
      <c r="P155" s="90">
        <f t="shared" si="73"/>
        <v>1000000</v>
      </c>
      <c r="Q155" s="90">
        <f t="shared" si="73"/>
        <v>0</v>
      </c>
      <c r="R155" s="90">
        <f t="shared" si="73"/>
        <v>0</v>
      </c>
      <c r="S155" s="90">
        <f t="shared" si="73"/>
        <v>0</v>
      </c>
      <c r="T155" s="174"/>
    </row>
    <row r="156" spans="1:20" s="101" customFormat="1" ht="12.75" hidden="1">
      <c r="A156" s="297"/>
      <c r="B156" s="298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72"/>
      <c r="M156" s="172"/>
      <c r="N156" s="172"/>
      <c r="O156" s="172"/>
      <c r="P156" s="48"/>
      <c r="Q156" s="48"/>
      <c r="R156" s="48"/>
      <c r="S156" s="48"/>
      <c r="T156" s="174"/>
    </row>
    <row r="157" spans="1:20" s="101" customFormat="1" ht="12.75" hidden="1">
      <c r="A157" s="297"/>
      <c r="B157" s="298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72"/>
      <c r="M157" s="172"/>
      <c r="N157" s="172"/>
      <c r="O157" s="172"/>
      <c r="P157" s="48"/>
      <c r="Q157" s="48"/>
      <c r="R157" s="48"/>
      <c r="S157" s="48"/>
      <c r="T157" s="174"/>
    </row>
    <row r="158" spans="1:20" s="101" customFormat="1" ht="12.75" hidden="1">
      <c r="A158" s="297"/>
      <c r="B158" s="298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72"/>
      <c r="M158" s="172"/>
      <c r="N158" s="172"/>
      <c r="O158" s="172"/>
      <c r="P158" s="48"/>
      <c r="Q158" s="48"/>
      <c r="R158" s="48"/>
      <c r="S158" s="48"/>
      <c r="T158" s="174"/>
    </row>
    <row r="159" spans="1:20" s="101" customFormat="1" ht="12.75" hidden="1">
      <c r="A159" s="297"/>
      <c r="B159" s="298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72"/>
      <c r="M159" s="172"/>
      <c r="N159" s="172"/>
      <c r="O159" s="172"/>
      <c r="P159" s="48"/>
      <c r="Q159" s="48"/>
      <c r="R159" s="48"/>
      <c r="S159" s="48"/>
      <c r="T159" s="174"/>
    </row>
    <row r="160" spans="1:20" s="101" customFormat="1" ht="12.75" hidden="1">
      <c r="A160" s="297"/>
      <c r="B160" s="298"/>
      <c r="C160" s="113" t="s">
        <v>48</v>
      </c>
      <c r="D160" s="118">
        <f>'ПР5. 13.ПП2.БДД.2.Мер.'!H15</f>
        <v>1000000</v>
      </c>
      <c r="E160" s="118">
        <f>'ПР5. 13.ПП2.БДД.2.Мер.'!I15</f>
        <v>0</v>
      </c>
      <c r="F160" s="118">
        <f>'ПР5. 13.ПП2.БДД.2.Мер.'!J15</f>
        <v>0</v>
      </c>
      <c r="G160" s="118">
        <f>'ПР5. 13.ПП2.БДД.2.Мер.'!K15</f>
        <v>1000000</v>
      </c>
      <c r="H160" s="115">
        <f>'06. Пр.1 Распределение. Отч.7'!L66</f>
        <v>0</v>
      </c>
      <c r="I160" s="115">
        <f>'06. Пр.1 Распределение. Отч.7'!M66</f>
        <v>0</v>
      </c>
      <c r="J160" s="115">
        <f>'06. Пр.1 Распределение. Отч.7'!N66</f>
        <v>300000</v>
      </c>
      <c r="K160" s="115">
        <f>'06. Пр.1 Распределение. Отч.7'!O66</f>
        <v>300000</v>
      </c>
      <c r="L160" s="115">
        <f>'06. Пр.1 Распределение. Отч.7'!P66</f>
        <v>300000</v>
      </c>
      <c r="M160" s="115">
        <f>'06. Пр.1 Распределение. Отч.7'!Q66</f>
        <v>300000</v>
      </c>
      <c r="N160" s="115">
        <f>'06. Пр.1 Распределение. Отч.7'!R66</f>
        <v>300000</v>
      </c>
      <c r="O160" s="115">
        <f>'06. Пр.1 Распределение. Отч.7'!S66</f>
        <v>0</v>
      </c>
      <c r="P160" s="115">
        <f>'06. Пр.1 Распределение. Отч.7'!T66</f>
        <v>1000000</v>
      </c>
      <c r="Q160" s="115">
        <f>'06. Пр.1 Распределение. Отч.7'!U66</f>
        <v>0</v>
      </c>
      <c r="R160" s="115">
        <f>'06. Пр.1 Распределение. Отч.7'!V66</f>
        <v>0</v>
      </c>
      <c r="S160" s="115">
        <f>'06. Пр.1 Распределение. Отч.7'!W66</f>
        <v>0</v>
      </c>
      <c r="T160" s="174"/>
    </row>
    <row r="161" spans="1:20" s="101" customFormat="1" ht="12.75" hidden="1">
      <c r="A161" s="297"/>
      <c r="B161" s="298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72"/>
      <c r="M161" s="172"/>
      <c r="N161" s="172"/>
      <c r="O161" s="172"/>
      <c r="P161" s="48"/>
      <c r="Q161" s="48"/>
      <c r="R161" s="48"/>
      <c r="S161" s="48"/>
      <c r="T161" s="174"/>
    </row>
    <row r="162" spans="1:20" s="101" customFormat="1" hidden="1">
      <c r="A162" s="296" t="s">
        <v>360</v>
      </c>
      <c r="B162" s="298" t="s">
        <v>353</v>
      </c>
      <c r="C162" s="112" t="s">
        <v>56</v>
      </c>
      <c r="D162" s="78">
        <f>D164+D165+D166+D167+D168</f>
        <v>16120</v>
      </c>
      <c r="E162" s="78">
        <f t="shared" ref="E162:G162" si="74">E164+E165+E166+E167+E168</f>
        <v>0</v>
      </c>
      <c r="F162" s="78">
        <f t="shared" si="74"/>
        <v>0</v>
      </c>
      <c r="G162" s="78">
        <f t="shared" si="74"/>
        <v>16120</v>
      </c>
      <c r="H162" s="90">
        <f t="shared" ref="H162:I162" si="75">SUM(H164:H168)</f>
        <v>0</v>
      </c>
      <c r="I162" s="90">
        <f t="shared" si="75"/>
        <v>0</v>
      </c>
      <c r="J162" s="90">
        <f>SUM(J164:J168)</f>
        <v>0</v>
      </c>
      <c r="K162" s="90">
        <f t="shared" ref="K162:S162" si="76">SUM(K164:K168)</f>
        <v>0</v>
      </c>
      <c r="L162" s="90">
        <f t="shared" si="76"/>
        <v>0</v>
      </c>
      <c r="M162" s="90">
        <f t="shared" si="76"/>
        <v>0</v>
      </c>
      <c r="N162" s="90">
        <f t="shared" si="76"/>
        <v>0</v>
      </c>
      <c r="O162" s="90">
        <f t="shared" si="76"/>
        <v>0</v>
      </c>
      <c r="P162" s="90">
        <f t="shared" si="76"/>
        <v>0</v>
      </c>
      <c r="Q162" s="90">
        <f t="shared" si="76"/>
        <v>0</v>
      </c>
      <c r="R162" s="90">
        <f t="shared" si="76"/>
        <v>0</v>
      </c>
      <c r="S162" s="90">
        <f t="shared" si="76"/>
        <v>0</v>
      </c>
      <c r="T162" s="174"/>
    </row>
    <row r="163" spans="1:20" s="101" customFormat="1" ht="12.75" hidden="1">
      <c r="A163" s="297"/>
      <c r="B163" s="298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204"/>
      <c r="M163" s="204"/>
      <c r="N163" s="204"/>
      <c r="O163" s="204"/>
      <c r="P163" s="48"/>
      <c r="Q163" s="48"/>
      <c r="R163" s="48"/>
      <c r="S163" s="48"/>
      <c r="T163" s="174"/>
    </row>
    <row r="164" spans="1:20" s="101" customFormat="1" ht="12.75" hidden="1">
      <c r="A164" s="297"/>
      <c r="B164" s="298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204"/>
      <c r="M164" s="204"/>
      <c r="N164" s="204"/>
      <c r="O164" s="204"/>
      <c r="P164" s="48"/>
      <c r="Q164" s="48"/>
      <c r="R164" s="48"/>
      <c r="S164" s="48"/>
      <c r="T164" s="174"/>
    </row>
    <row r="165" spans="1:20" s="101" customFormat="1" ht="12.75" hidden="1">
      <c r="A165" s="297"/>
      <c r="B165" s="298"/>
      <c r="C165" s="113" t="s">
        <v>46</v>
      </c>
      <c r="D165" s="48">
        <f>'06. Пр.1 Распределение. Отч.7'!H67</f>
        <v>16120</v>
      </c>
      <c r="E165" s="48">
        <f>'06. Пр.1 Распределение. Отч.7'!I67</f>
        <v>0</v>
      </c>
      <c r="F165" s="48">
        <f>'06. Пр.1 Распределение. Отч.7'!J67</f>
        <v>0</v>
      </c>
      <c r="G165" s="48">
        <f>'06. Пр.1 Распределение. Отч.7'!K67</f>
        <v>16120</v>
      </c>
      <c r="H165" s="114"/>
      <c r="I165" s="114"/>
      <c r="J165" s="114"/>
      <c r="K165" s="114"/>
      <c r="L165" s="204"/>
      <c r="M165" s="204"/>
      <c r="N165" s="204"/>
      <c r="O165" s="204"/>
      <c r="P165" s="48"/>
      <c r="Q165" s="48"/>
      <c r="R165" s="48"/>
      <c r="S165" s="48"/>
      <c r="T165" s="174"/>
    </row>
    <row r="166" spans="1:20" s="101" customFormat="1" ht="12.75" hidden="1">
      <c r="A166" s="297"/>
      <c r="B166" s="298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204"/>
      <c r="M166" s="204"/>
      <c r="N166" s="204"/>
      <c r="O166" s="204"/>
      <c r="P166" s="48"/>
      <c r="Q166" s="48"/>
      <c r="R166" s="48"/>
      <c r="S166" s="48"/>
      <c r="T166" s="174"/>
    </row>
    <row r="167" spans="1:20" s="101" customFormat="1" ht="12.75" hidden="1">
      <c r="A167" s="297"/>
      <c r="B167" s="298"/>
      <c r="C167" s="113" t="s">
        <v>48</v>
      </c>
      <c r="D167" s="118">
        <v>0</v>
      </c>
      <c r="E167" s="118">
        <v>0</v>
      </c>
      <c r="F167" s="118">
        <v>0</v>
      </c>
      <c r="G167" s="118">
        <v>0</v>
      </c>
      <c r="H167" s="115">
        <f>'06. Пр.1 Распределение. Отч.7'!L77</f>
        <v>0</v>
      </c>
      <c r="I167" s="115">
        <f>'06. Пр.1 Распределение. Отч.7'!M77</f>
        <v>0</v>
      </c>
      <c r="J167" s="115">
        <f>'06. Пр.1 Распределение. Отч.7'!N77</f>
        <v>0</v>
      </c>
      <c r="K167" s="115">
        <f>'06. Пр.1 Распределение. Отч.7'!O77</f>
        <v>0</v>
      </c>
      <c r="L167" s="115">
        <f>'06. Пр.1 Распределение. Отч.7'!P77</f>
        <v>0</v>
      </c>
      <c r="M167" s="115">
        <f>'06. Пр.1 Распределение. Отч.7'!Q77</f>
        <v>0</v>
      </c>
      <c r="N167" s="115">
        <f>'06. Пр.1 Распределение. Отч.7'!R77</f>
        <v>0</v>
      </c>
      <c r="O167" s="115">
        <f>'06. Пр.1 Распределение. Отч.7'!S77</f>
        <v>0</v>
      </c>
      <c r="P167" s="115">
        <f>'06. Пр.1 Распределение. Отч.7'!T77</f>
        <v>0</v>
      </c>
      <c r="Q167" s="115">
        <f>'06. Пр.1 Распределение. Отч.7'!U77</f>
        <v>0</v>
      </c>
      <c r="R167" s="115">
        <f>'06. Пр.1 Распределение. Отч.7'!V77</f>
        <v>0</v>
      </c>
      <c r="S167" s="115">
        <f>'06. Пр.1 Распределение. Отч.7'!W77</f>
        <v>0</v>
      </c>
      <c r="T167" s="174"/>
    </row>
    <row r="168" spans="1:20" s="101" customFormat="1" ht="12.75" hidden="1">
      <c r="A168" s="297"/>
      <c r="B168" s="298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204"/>
      <c r="M168" s="204"/>
      <c r="N168" s="204"/>
      <c r="O168" s="204"/>
      <c r="P168" s="48"/>
      <c r="Q168" s="48"/>
      <c r="R168" s="48"/>
      <c r="S168" s="48"/>
      <c r="T168" s="174"/>
    </row>
    <row r="169" spans="1:20" s="101" customFormat="1" hidden="1">
      <c r="A169" s="296" t="s">
        <v>367</v>
      </c>
      <c r="B169" s="298" t="s">
        <v>368</v>
      </c>
      <c r="C169" s="112" t="s">
        <v>56</v>
      </c>
      <c r="D169" s="78">
        <f>D171+D172+D173+D174+D175</f>
        <v>1612</v>
      </c>
      <c r="E169" s="78">
        <f t="shared" ref="E169:G169" si="77">E171+E172+E173+E174+E175</f>
        <v>0</v>
      </c>
      <c r="F169" s="78">
        <f t="shared" si="77"/>
        <v>0</v>
      </c>
      <c r="G169" s="78">
        <f t="shared" si="77"/>
        <v>1612</v>
      </c>
      <c r="H169" s="90">
        <f t="shared" ref="H169:I169" si="78">SUM(H171:H175)</f>
        <v>0</v>
      </c>
      <c r="I169" s="90">
        <f t="shared" si="78"/>
        <v>0</v>
      </c>
      <c r="J169" s="90">
        <f>SUM(J171:J175)</f>
        <v>0</v>
      </c>
      <c r="K169" s="90">
        <f t="shared" ref="K169:S169" si="79">SUM(K171:K175)</f>
        <v>0</v>
      </c>
      <c r="L169" s="90">
        <f t="shared" si="79"/>
        <v>0</v>
      </c>
      <c r="M169" s="90">
        <f t="shared" si="79"/>
        <v>0</v>
      </c>
      <c r="N169" s="90">
        <f t="shared" si="79"/>
        <v>0</v>
      </c>
      <c r="O169" s="90">
        <f t="shared" si="79"/>
        <v>0</v>
      </c>
      <c r="P169" s="90">
        <f t="shared" si="79"/>
        <v>0</v>
      </c>
      <c r="Q169" s="90">
        <f t="shared" si="79"/>
        <v>0</v>
      </c>
      <c r="R169" s="90">
        <f t="shared" si="79"/>
        <v>0</v>
      </c>
      <c r="S169" s="90">
        <f t="shared" si="79"/>
        <v>0</v>
      </c>
      <c r="T169" s="174"/>
    </row>
    <row r="170" spans="1:20" s="101" customFormat="1" ht="12.75" hidden="1">
      <c r="A170" s="297"/>
      <c r="B170" s="298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208"/>
      <c r="M170" s="208"/>
      <c r="N170" s="208"/>
      <c r="O170" s="208"/>
      <c r="P170" s="48"/>
      <c r="Q170" s="48"/>
      <c r="R170" s="48"/>
      <c r="S170" s="48"/>
      <c r="T170" s="174"/>
    </row>
    <row r="171" spans="1:20" s="101" customFormat="1" ht="12.75" hidden="1">
      <c r="A171" s="297"/>
      <c r="B171" s="298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208"/>
      <c r="M171" s="208"/>
      <c r="N171" s="208"/>
      <c r="O171" s="208"/>
      <c r="P171" s="48"/>
      <c r="Q171" s="48"/>
      <c r="R171" s="48"/>
      <c r="S171" s="48"/>
      <c r="T171" s="174"/>
    </row>
    <row r="172" spans="1:20" s="101" customFormat="1" ht="12.75" hidden="1">
      <c r="A172" s="297"/>
      <c r="B172" s="298"/>
      <c r="C172" s="113" t="s">
        <v>46</v>
      </c>
      <c r="D172" s="48">
        <v>0</v>
      </c>
      <c r="E172" s="48">
        <v>0</v>
      </c>
      <c r="F172" s="48">
        <v>0</v>
      </c>
      <c r="G172" s="48">
        <v>0</v>
      </c>
      <c r="H172" s="114"/>
      <c r="I172" s="114"/>
      <c r="J172" s="114"/>
      <c r="K172" s="114"/>
      <c r="L172" s="208"/>
      <c r="M172" s="208"/>
      <c r="N172" s="208"/>
      <c r="O172" s="208"/>
      <c r="P172" s="48"/>
      <c r="Q172" s="48"/>
      <c r="R172" s="48"/>
      <c r="S172" s="48"/>
      <c r="T172" s="174"/>
    </row>
    <row r="173" spans="1:20" s="101" customFormat="1" ht="12.75" hidden="1">
      <c r="A173" s="297"/>
      <c r="B173" s="298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208"/>
      <c r="M173" s="208"/>
      <c r="N173" s="208"/>
      <c r="O173" s="208"/>
      <c r="P173" s="48"/>
      <c r="Q173" s="48"/>
      <c r="R173" s="48"/>
      <c r="S173" s="48"/>
      <c r="T173" s="174"/>
    </row>
    <row r="174" spans="1:20" s="101" customFormat="1" ht="12.75" hidden="1">
      <c r="A174" s="297"/>
      <c r="B174" s="298"/>
      <c r="C174" s="113" t="s">
        <v>48</v>
      </c>
      <c r="D174" s="118">
        <f>'06. Пр.1 Распределение. Отч.7'!H71</f>
        <v>1612</v>
      </c>
      <c r="E174" s="118">
        <f>'06. Пр.1 Распределение. Отч.7'!I71</f>
        <v>0</v>
      </c>
      <c r="F174" s="118">
        <f>'06. Пр.1 Распределение. Отч.7'!J71</f>
        <v>0</v>
      </c>
      <c r="G174" s="118">
        <f>'06. Пр.1 Распределение. Отч.7'!K71</f>
        <v>1612</v>
      </c>
      <c r="H174" s="115">
        <f>'06. Пр.1 Распределение. Отч.7'!L84</f>
        <v>0</v>
      </c>
      <c r="I174" s="115">
        <f>'06. Пр.1 Распределение. Отч.7'!M84</f>
        <v>0</v>
      </c>
      <c r="J174" s="115">
        <f>'06. Пр.1 Распределение. Отч.7'!N84</f>
        <v>0</v>
      </c>
      <c r="K174" s="115">
        <f>'06. Пр.1 Распределение. Отч.7'!O84</f>
        <v>0</v>
      </c>
      <c r="L174" s="115">
        <f>'06. Пр.1 Распределение. Отч.7'!P84</f>
        <v>0</v>
      </c>
      <c r="M174" s="115">
        <f>'06. Пр.1 Распределение. Отч.7'!Q84</f>
        <v>0</v>
      </c>
      <c r="N174" s="115">
        <f>'06. Пр.1 Распределение. Отч.7'!R84</f>
        <v>0</v>
      </c>
      <c r="O174" s="115">
        <f>'06. Пр.1 Распределение. Отч.7'!S84</f>
        <v>0</v>
      </c>
      <c r="P174" s="115">
        <f>'06. Пр.1 Распределение. Отч.7'!T84</f>
        <v>0</v>
      </c>
      <c r="Q174" s="115">
        <f>'06. Пр.1 Распределение. Отч.7'!U84</f>
        <v>0</v>
      </c>
      <c r="R174" s="115">
        <f>'06. Пр.1 Распределение. Отч.7'!V84</f>
        <v>0</v>
      </c>
      <c r="S174" s="115">
        <f>'06. Пр.1 Распределение. Отч.7'!W84</f>
        <v>0</v>
      </c>
      <c r="T174" s="174"/>
    </row>
    <row r="175" spans="1:20" s="101" customFormat="1" ht="12.75" hidden="1">
      <c r="A175" s="297"/>
      <c r="B175" s="298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208"/>
      <c r="M175" s="208"/>
      <c r="N175" s="208"/>
      <c r="O175" s="208"/>
      <c r="P175" s="48"/>
      <c r="Q175" s="48"/>
      <c r="R175" s="48"/>
      <c r="S175" s="48"/>
      <c r="T175" s="174"/>
    </row>
    <row r="176" spans="1:20" s="25" customFormat="1">
      <c r="A176" s="306" t="s">
        <v>8</v>
      </c>
      <c r="B176" s="306" t="s">
        <v>88</v>
      </c>
      <c r="C176" s="196" t="s">
        <v>56</v>
      </c>
      <c r="D176" s="197">
        <f>D178+D179+D180+D181+D182</f>
        <v>124159000</v>
      </c>
      <c r="E176" s="197">
        <f t="shared" ref="E176:G176" si="80">E178+E179+E180+E181+E182</f>
        <v>80559000</v>
      </c>
      <c r="F176" s="197">
        <f t="shared" si="80"/>
        <v>80559000</v>
      </c>
      <c r="G176" s="197">
        <f t="shared" si="80"/>
        <v>285277000</v>
      </c>
      <c r="H176" s="198">
        <f>'06. Пр.1 Распределение. Отч.7'!L75</f>
        <v>116889740</v>
      </c>
      <c r="I176" s="198">
        <f>'06. Пр.1 Распределение. Отч.7'!M75</f>
        <v>116889740</v>
      </c>
      <c r="J176" s="198">
        <f>J183+J190</f>
        <v>23623382.75</v>
      </c>
      <c r="K176" s="198">
        <f t="shared" ref="K176:S176" si="81">K183+K190</f>
        <v>23623382.75</v>
      </c>
      <c r="L176" s="198">
        <f t="shared" si="81"/>
        <v>34302524</v>
      </c>
      <c r="M176" s="198">
        <f t="shared" si="81"/>
        <v>34302524</v>
      </c>
      <c r="N176" s="198">
        <f t="shared" si="81"/>
        <v>92082800.710000008</v>
      </c>
      <c r="O176" s="198">
        <f t="shared" si="81"/>
        <v>0</v>
      </c>
      <c r="P176" s="198">
        <f t="shared" si="81"/>
        <v>124159000</v>
      </c>
      <c r="Q176" s="198">
        <f t="shared" si="81"/>
        <v>0</v>
      </c>
      <c r="R176" s="198">
        <f t="shared" si="81"/>
        <v>80559000</v>
      </c>
      <c r="S176" s="198">
        <f t="shared" si="81"/>
        <v>80559000</v>
      </c>
      <c r="T176" s="323"/>
    </row>
    <row r="177" spans="1:20" s="25" customFormat="1">
      <c r="A177" s="306"/>
      <c r="B177" s="306"/>
      <c r="C177" s="196" t="s">
        <v>45</v>
      </c>
      <c r="D177" s="197"/>
      <c r="E177" s="197"/>
      <c r="F177" s="197"/>
      <c r="G177" s="197"/>
      <c r="H177" s="199"/>
      <c r="I177" s="199"/>
      <c r="J177" s="198"/>
      <c r="K177" s="198"/>
      <c r="L177" s="198"/>
      <c r="M177" s="198"/>
      <c r="N177" s="198"/>
      <c r="O177" s="198"/>
      <c r="P177" s="198"/>
      <c r="Q177" s="198"/>
      <c r="R177" s="198"/>
      <c r="S177" s="198"/>
      <c r="T177" s="324"/>
    </row>
    <row r="178" spans="1:20" s="25" customFormat="1">
      <c r="A178" s="306"/>
      <c r="B178" s="306"/>
      <c r="C178" s="200" t="s">
        <v>44</v>
      </c>
      <c r="D178" s="197">
        <f>D185+D192</f>
        <v>0</v>
      </c>
      <c r="E178" s="197">
        <f t="shared" ref="E178:G178" si="82">E185+E192</f>
        <v>0</v>
      </c>
      <c r="F178" s="197">
        <f t="shared" si="82"/>
        <v>0</v>
      </c>
      <c r="G178" s="197">
        <f t="shared" si="82"/>
        <v>0</v>
      </c>
      <c r="H178" s="198">
        <f>H185+H192</f>
        <v>0</v>
      </c>
      <c r="I178" s="198">
        <f t="shared" ref="I178:S178" si="83">I185+I192</f>
        <v>0</v>
      </c>
      <c r="J178" s="198">
        <f t="shared" si="83"/>
        <v>0</v>
      </c>
      <c r="K178" s="198">
        <f t="shared" si="83"/>
        <v>0</v>
      </c>
      <c r="L178" s="198">
        <f t="shared" si="83"/>
        <v>0</v>
      </c>
      <c r="M178" s="198">
        <f t="shared" si="83"/>
        <v>0</v>
      </c>
      <c r="N178" s="198">
        <f t="shared" si="83"/>
        <v>0</v>
      </c>
      <c r="O178" s="198">
        <f t="shared" si="83"/>
        <v>0</v>
      </c>
      <c r="P178" s="198">
        <f t="shared" si="83"/>
        <v>0</v>
      </c>
      <c r="Q178" s="198">
        <f t="shared" si="83"/>
        <v>0</v>
      </c>
      <c r="R178" s="198">
        <f t="shared" si="83"/>
        <v>0</v>
      </c>
      <c r="S178" s="198">
        <f t="shared" si="83"/>
        <v>0</v>
      </c>
      <c r="T178" s="324"/>
    </row>
    <row r="179" spans="1:20" s="25" customFormat="1">
      <c r="A179" s="306"/>
      <c r="B179" s="306"/>
      <c r="C179" s="196" t="s">
        <v>46</v>
      </c>
      <c r="D179" s="197">
        <f t="shared" ref="D179:S179" si="84">D186+D193</f>
        <v>0</v>
      </c>
      <c r="E179" s="197">
        <f t="shared" si="84"/>
        <v>0</v>
      </c>
      <c r="F179" s="197">
        <f t="shared" si="84"/>
        <v>0</v>
      </c>
      <c r="G179" s="197">
        <f t="shared" si="84"/>
        <v>0</v>
      </c>
      <c r="H179" s="198">
        <f t="shared" si="84"/>
        <v>0</v>
      </c>
      <c r="I179" s="198">
        <f t="shared" si="84"/>
        <v>0</v>
      </c>
      <c r="J179" s="198">
        <f t="shared" si="84"/>
        <v>0</v>
      </c>
      <c r="K179" s="198">
        <f t="shared" si="84"/>
        <v>0</v>
      </c>
      <c r="L179" s="198">
        <f t="shared" si="84"/>
        <v>0</v>
      </c>
      <c r="M179" s="198">
        <f t="shared" si="84"/>
        <v>0</v>
      </c>
      <c r="N179" s="198">
        <f t="shared" si="84"/>
        <v>0</v>
      </c>
      <c r="O179" s="198">
        <f t="shared" si="84"/>
        <v>0</v>
      </c>
      <c r="P179" s="198">
        <f t="shared" si="84"/>
        <v>0</v>
      </c>
      <c r="Q179" s="198">
        <f t="shared" si="84"/>
        <v>0</v>
      </c>
      <c r="R179" s="198">
        <f t="shared" si="84"/>
        <v>0</v>
      </c>
      <c r="S179" s="198">
        <f t="shared" si="84"/>
        <v>0</v>
      </c>
      <c r="T179" s="324"/>
    </row>
    <row r="180" spans="1:20" s="25" customFormat="1">
      <c r="A180" s="306"/>
      <c r="B180" s="306"/>
      <c r="C180" s="201" t="s">
        <v>47</v>
      </c>
      <c r="D180" s="197">
        <f t="shared" ref="D180:S180" si="85">D187+D194</f>
        <v>0</v>
      </c>
      <c r="E180" s="197">
        <f t="shared" si="85"/>
        <v>0</v>
      </c>
      <c r="F180" s="197">
        <f t="shared" si="85"/>
        <v>0</v>
      </c>
      <c r="G180" s="197">
        <f t="shared" si="85"/>
        <v>0</v>
      </c>
      <c r="H180" s="198">
        <f t="shared" si="85"/>
        <v>0</v>
      </c>
      <c r="I180" s="198">
        <f t="shared" si="85"/>
        <v>0</v>
      </c>
      <c r="J180" s="198">
        <f t="shared" si="85"/>
        <v>0</v>
      </c>
      <c r="K180" s="198">
        <f t="shared" si="85"/>
        <v>0</v>
      </c>
      <c r="L180" s="198">
        <f t="shared" si="85"/>
        <v>0</v>
      </c>
      <c r="M180" s="198">
        <f t="shared" si="85"/>
        <v>0</v>
      </c>
      <c r="N180" s="198">
        <f t="shared" si="85"/>
        <v>0</v>
      </c>
      <c r="O180" s="198">
        <f t="shared" si="85"/>
        <v>0</v>
      </c>
      <c r="P180" s="198">
        <f t="shared" si="85"/>
        <v>0</v>
      </c>
      <c r="Q180" s="198">
        <f t="shared" si="85"/>
        <v>0</v>
      </c>
      <c r="R180" s="198">
        <f t="shared" si="85"/>
        <v>0</v>
      </c>
      <c r="S180" s="198">
        <f t="shared" si="85"/>
        <v>0</v>
      </c>
      <c r="T180" s="324"/>
    </row>
    <row r="181" spans="1:20" s="25" customFormat="1">
      <c r="A181" s="306"/>
      <c r="B181" s="306"/>
      <c r="C181" s="196" t="s">
        <v>48</v>
      </c>
      <c r="D181" s="197">
        <f t="shared" ref="D181:S181" si="86">D188+D195</f>
        <v>124159000</v>
      </c>
      <c r="E181" s="197">
        <f t="shared" si="86"/>
        <v>80559000</v>
      </c>
      <c r="F181" s="197">
        <f t="shared" si="86"/>
        <v>80559000</v>
      </c>
      <c r="G181" s="197">
        <f t="shared" si="86"/>
        <v>285277000</v>
      </c>
      <c r="H181" s="198">
        <f t="shared" si="86"/>
        <v>116889740</v>
      </c>
      <c r="I181" s="198">
        <f t="shared" si="86"/>
        <v>116889740</v>
      </c>
      <c r="J181" s="198">
        <f t="shared" si="86"/>
        <v>23623382.75</v>
      </c>
      <c r="K181" s="198">
        <f t="shared" si="86"/>
        <v>23623382.75</v>
      </c>
      <c r="L181" s="198">
        <f t="shared" si="86"/>
        <v>34302524</v>
      </c>
      <c r="M181" s="198">
        <f t="shared" si="86"/>
        <v>34302524</v>
      </c>
      <c r="N181" s="198">
        <f t="shared" si="86"/>
        <v>92082800.710000008</v>
      </c>
      <c r="O181" s="198">
        <f t="shared" si="86"/>
        <v>0</v>
      </c>
      <c r="P181" s="198">
        <f t="shared" si="86"/>
        <v>124159000</v>
      </c>
      <c r="Q181" s="198">
        <f t="shared" si="86"/>
        <v>0</v>
      </c>
      <c r="R181" s="198">
        <f t="shared" si="86"/>
        <v>80559000</v>
      </c>
      <c r="S181" s="198">
        <f t="shared" si="86"/>
        <v>80559000</v>
      </c>
      <c r="T181" s="324"/>
    </row>
    <row r="182" spans="1:20" s="25" customFormat="1">
      <c r="A182" s="306"/>
      <c r="B182" s="306"/>
      <c r="C182" s="196" t="s">
        <v>49</v>
      </c>
      <c r="D182" s="197">
        <f t="shared" ref="D182:S182" si="87">D189+D196</f>
        <v>0</v>
      </c>
      <c r="E182" s="197">
        <f t="shared" si="87"/>
        <v>0</v>
      </c>
      <c r="F182" s="197">
        <f t="shared" si="87"/>
        <v>0</v>
      </c>
      <c r="G182" s="197">
        <f t="shared" si="87"/>
        <v>0</v>
      </c>
      <c r="H182" s="198">
        <f t="shared" si="87"/>
        <v>0</v>
      </c>
      <c r="I182" s="198">
        <f t="shared" si="87"/>
        <v>0</v>
      </c>
      <c r="J182" s="198">
        <f t="shared" si="87"/>
        <v>0</v>
      </c>
      <c r="K182" s="198">
        <f t="shared" si="87"/>
        <v>0</v>
      </c>
      <c r="L182" s="198">
        <f t="shared" si="87"/>
        <v>0</v>
      </c>
      <c r="M182" s="198">
        <f t="shared" si="87"/>
        <v>0</v>
      </c>
      <c r="N182" s="198">
        <f t="shared" si="87"/>
        <v>0</v>
      </c>
      <c r="O182" s="198">
        <f t="shared" si="87"/>
        <v>0</v>
      </c>
      <c r="P182" s="198">
        <f t="shared" si="87"/>
        <v>0</v>
      </c>
      <c r="Q182" s="198">
        <f t="shared" si="87"/>
        <v>0</v>
      </c>
      <c r="R182" s="198">
        <f t="shared" si="87"/>
        <v>0</v>
      </c>
      <c r="S182" s="198">
        <f t="shared" si="87"/>
        <v>0</v>
      </c>
      <c r="T182" s="325"/>
    </row>
    <row r="183" spans="1:20" hidden="1">
      <c r="A183" s="307" t="s">
        <v>32</v>
      </c>
      <c r="B183" s="307" t="str">
        <f>'06. Пр.1 Распределение. Отч.7'!B76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83" s="41" t="s">
        <v>56</v>
      </c>
      <c r="D183" s="78">
        <f>D185+D186+D187+D188+D189</f>
        <v>89159000</v>
      </c>
      <c r="E183" s="78">
        <f t="shared" ref="E183:G183" si="88">E185+E186+E187+E188+E189</f>
        <v>80559000</v>
      </c>
      <c r="F183" s="78">
        <f t="shared" si="88"/>
        <v>80559000</v>
      </c>
      <c r="G183" s="78">
        <f t="shared" si="88"/>
        <v>250277000</v>
      </c>
      <c r="H183" s="90">
        <f>SUM(H185:H189)</f>
        <v>80559000</v>
      </c>
      <c r="I183" s="90">
        <f t="shared" ref="I183:S183" si="89">SUM(I185:I189)</f>
        <v>80559000</v>
      </c>
      <c r="J183" s="90">
        <f t="shared" si="89"/>
        <v>23623382.75</v>
      </c>
      <c r="K183" s="90">
        <f t="shared" si="89"/>
        <v>23623382.75</v>
      </c>
      <c r="L183" s="90">
        <f t="shared" si="89"/>
        <v>34302524</v>
      </c>
      <c r="M183" s="90">
        <f t="shared" si="89"/>
        <v>34302524</v>
      </c>
      <c r="N183" s="90">
        <f t="shared" si="89"/>
        <v>57082800.710000001</v>
      </c>
      <c r="O183" s="90">
        <f t="shared" si="89"/>
        <v>0</v>
      </c>
      <c r="P183" s="90">
        <f t="shared" si="89"/>
        <v>89159000</v>
      </c>
      <c r="Q183" s="90">
        <f t="shared" si="89"/>
        <v>0</v>
      </c>
      <c r="R183" s="90">
        <f t="shared" si="89"/>
        <v>80559000</v>
      </c>
      <c r="S183" s="90">
        <f t="shared" si="89"/>
        <v>80559000</v>
      </c>
      <c r="T183" s="329"/>
    </row>
    <row r="184" spans="1:20" s="101" customFormat="1" ht="12.75" hidden="1">
      <c r="A184" s="308"/>
      <c r="B184" s="307"/>
      <c r="C184" s="97" t="s">
        <v>45</v>
      </c>
      <c r="D184" s="48"/>
      <c r="E184" s="48"/>
      <c r="F184" s="48"/>
      <c r="G184" s="48"/>
      <c r="H184" s="115"/>
      <c r="I184" s="115"/>
      <c r="J184" s="115"/>
      <c r="K184" s="115"/>
      <c r="L184" s="48"/>
      <c r="M184" s="48"/>
      <c r="N184" s="48"/>
      <c r="O184" s="48"/>
      <c r="P184" s="48"/>
      <c r="Q184" s="48"/>
      <c r="R184" s="48"/>
      <c r="S184" s="48"/>
      <c r="T184" s="330"/>
    </row>
    <row r="185" spans="1:20" s="101" customFormat="1" ht="12.75" hidden="1">
      <c r="A185" s="308"/>
      <c r="B185" s="307"/>
      <c r="C185" s="119" t="s">
        <v>44</v>
      </c>
      <c r="D185" s="48">
        <v>0</v>
      </c>
      <c r="E185" s="48">
        <v>0</v>
      </c>
      <c r="F185" s="48">
        <v>0</v>
      </c>
      <c r="G185" s="48">
        <v>0</v>
      </c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  <c r="T185" s="330"/>
    </row>
    <row r="186" spans="1:20" s="101" customFormat="1" ht="12.75" hidden="1">
      <c r="A186" s="308"/>
      <c r="B186" s="307"/>
      <c r="C186" s="97" t="s">
        <v>46</v>
      </c>
      <c r="D186" s="48">
        <v>0</v>
      </c>
      <c r="E186" s="48">
        <v>0</v>
      </c>
      <c r="F186" s="48">
        <v>0</v>
      </c>
      <c r="G186" s="48">
        <v>0</v>
      </c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330"/>
    </row>
    <row r="187" spans="1:20" s="101" customFormat="1" ht="12.75" hidden="1">
      <c r="A187" s="308"/>
      <c r="B187" s="307"/>
      <c r="C187" s="97" t="s">
        <v>47</v>
      </c>
      <c r="D187" s="48">
        <v>0</v>
      </c>
      <c r="E187" s="48">
        <v>0</v>
      </c>
      <c r="F187" s="48">
        <v>0</v>
      </c>
      <c r="G187" s="48">
        <v>0</v>
      </c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330"/>
    </row>
    <row r="188" spans="1:20" s="101" customFormat="1" ht="12.75" hidden="1">
      <c r="A188" s="308"/>
      <c r="B188" s="307"/>
      <c r="C188" s="97" t="s">
        <v>48</v>
      </c>
      <c r="D188" s="48">
        <f>'06. Пр.1 Распределение. Отч.7'!H76</f>
        <v>89159000</v>
      </c>
      <c r="E188" s="48">
        <f>'06. Пр.1 Распределение. Отч.7'!I76</f>
        <v>80559000</v>
      </c>
      <c r="F188" s="48">
        <f>'06. Пр.1 Распределение. Отч.7'!J76</f>
        <v>80559000</v>
      </c>
      <c r="G188" s="48">
        <f>'06. Пр.1 Распределение. Отч.7'!K76</f>
        <v>250277000</v>
      </c>
      <c r="H188" s="115">
        <f>'06. Пр.1 Распределение. Отч.7'!L78</f>
        <v>80559000</v>
      </c>
      <c r="I188" s="115">
        <f>'06. Пр.1 Распределение. Отч.7'!M78</f>
        <v>80559000</v>
      </c>
      <c r="J188" s="115">
        <f>'06. Пр.1 Распределение. Отч.7'!N78</f>
        <v>23623382.75</v>
      </c>
      <c r="K188" s="115">
        <f>'06. Пр.1 Распределение. Отч.7'!O78</f>
        <v>23623382.75</v>
      </c>
      <c r="L188" s="115">
        <f>'06. Пр.1 Распределение. Отч.7'!P78</f>
        <v>34302524</v>
      </c>
      <c r="M188" s="115">
        <f>'06. Пр.1 Распределение. Отч.7'!Q78</f>
        <v>34302524</v>
      </c>
      <c r="N188" s="115">
        <f>'06. Пр.1 Распределение. Отч.7'!R78</f>
        <v>57082800.710000001</v>
      </c>
      <c r="O188" s="115">
        <f>'06. Пр.1 Распределение. Отч.7'!S78</f>
        <v>0</v>
      </c>
      <c r="P188" s="115">
        <f>'06. Пр.1 Распределение. Отч.7'!T78</f>
        <v>89159000</v>
      </c>
      <c r="Q188" s="115">
        <f>'06. Пр.1 Распределение. Отч.7'!U78</f>
        <v>0</v>
      </c>
      <c r="R188" s="115">
        <f>'06. Пр.1 Распределение. Отч.7'!V78</f>
        <v>80559000</v>
      </c>
      <c r="S188" s="115">
        <f>'06. Пр.1 Распределение. Отч.7'!W78</f>
        <v>80559000</v>
      </c>
      <c r="T188" s="330"/>
    </row>
    <row r="189" spans="1:20" s="101" customFormat="1" ht="12.75" hidden="1">
      <c r="A189" s="308"/>
      <c r="B189" s="307"/>
      <c r="C189" s="97" t="s">
        <v>49</v>
      </c>
      <c r="D189" s="48">
        <v>0</v>
      </c>
      <c r="E189" s="48">
        <v>0</v>
      </c>
      <c r="F189" s="48">
        <v>0</v>
      </c>
      <c r="G189" s="48">
        <v>0</v>
      </c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  <c r="R189" s="115"/>
      <c r="S189" s="115"/>
      <c r="T189" s="331"/>
    </row>
    <row r="190" spans="1:20" hidden="1">
      <c r="A190" s="307" t="s">
        <v>137</v>
      </c>
      <c r="B190" s="307" t="str">
        <f>'06. Пр.1 Распределение. Отч.7'!B79</f>
        <v>Приобретение автобусов для муниципальных нужд</v>
      </c>
      <c r="C190" s="41" t="s">
        <v>56</v>
      </c>
      <c r="D190" s="78">
        <f>D192+D193+D194+D195+D196</f>
        <v>35000000</v>
      </c>
      <c r="E190" s="78">
        <f t="shared" ref="E190:G190" si="90">E192+E193+E194+E195+E196</f>
        <v>0</v>
      </c>
      <c r="F190" s="78">
        <f t="shared" si="90"/>
        <v>0</v>
      </c>
      <c r="G190" s="78">
        <f t="shared" si="90"/>
        <v>35000000</v>
      </c>
      <c r="H190" s="90">
        <f>SUM(H192:H196)</f>
        <v>36330740</v>
      </c>
      <c r="I190" s="90">
        <f t="shared" ref="I190:S190" si="91">SUM(I192:I196)</f>
        <v>36330740</v>
      </c>
      <c r="J190" s="90">
        <f t="shared" si="91"/>
        <v>0</v>
      </c>
      <c r="K190" s="90">
        <f t="shared" si="91"/>
        <v>0</v>
      </c>
      <c r="L190" s="90">
        <f t="shared" si="91"/>
        <v>0</v>
      </c>
      <c r="M190" s="90">
        <f t="shared" si="91"/>
        <v>0</v>
      </c>
      <c r="N190" s="90">
        <f t="shared" si="91"/>
        <v>35000000</v>
      </c>
      <c r="O190" s="90">
        <f t="shared" si="91"/>
        <v>0</v>
      </c>
      <c r="P190" s="90">
        <f t="shared" si="91"/>
        <v>35000000</v>
      </c>
      <c r="Q190" s="90">
        <f t="shared" si="91"/>
        <v>0</v>
      </c>
      <c r="R190" s="90">
        <f t="shared" si="91"/>
        <v>0</v>
      </c>
      <c r="S190" s="90">
        <f t="shared" si="91"/>
        <v>0</v>
      </c>
      <c r="T190" s="90"/>
    </row>
    <row r="191" spans="1:20" s="101" customFormat="1" ht="12.75" hidden="1">
      <c r="A191" s="308"/>
      <c r="B191" s="307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117"/>
    </row>
    <row r="192" spans="1:20" s="101" customFormat="1" ht="12.75" hidden="1">
      <c r="A192" s="308"/>
      <c r="B192" s="307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48"/>
      <c r="M192" s="48"/>
      <c r="N192" s="48"/>
      <c r="O192" s="48"/>
      <c r="P192" s="48"/>
      <c r="Q192" s="48"/>
      <c r="R192" s="48"/>
      <c r="S192" s="48"/>
      <c r="T192" s="117"/>
    </row>
    <row r="193" spans="1:20" s="101" customFormat="1" ht="12.75" hidden="1">
      <c r="A193" s="308"/>
      <c r="B193" s="307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48"/>
      <c r="M193" s="48"/>
      <c r="N193" s="48"/>
      <c r="O193" s="48"/>
      <c r="P193" s="48"/>
      <c r="Q193" s="48"/>
      <c r="R193" s="48"/>
      <c r="S193" s="48"/>
      <c r="T193" s="117"/>
    </row>
    <row r="194" spans="1:20" s="101" customFormat="1" ht="12.75" hidden="1">
      <c r="A194" s="308"/>
      <c r="B194" s="307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48"/>
      <c r="M194" s="48"/>
      <c r="N194" s="48"/>
      <c r="O194" s="48"/>
      <c r="P194" s="48"/>
      <c r="Q194" s="48"/>
      <c r="R194" s="48"/>
      <c r="S194" s="48"/>
      <c r="T194" s="117"/>
    </row>
    <row r="195" spans="1:20" s="101" customFormat="1" ht="12.75" hidden="1">
      <c r="A195" s="308"/>
      <c r="B195" s="307"/>
      <c r="C195" s="97" t="s">
        <v>48</v>
      </c>
      <c r="D195" s="48">
        <f>'06. Пр.1 Распределение. Отч.7'!H79</f>
        <v>35000000</v>
      </c>
      <c r="E195" s="48">
        <f>'06. Пр.1 Распределение. Отч.7'!I79</f>
        <v>0</v>
      </c>
      <c r="F195" s="48">
        <f>'06. Пр.1 Распределение. Отч.7'!J79</f>
        <v>0</v>
      </c>
      <c r="G195" s="48">
        <f>'06. Пр.1 Распределение. Отч.7'!K79</f>
        <v>35000000</v>
      </c>
      <c r="H195" s="115">
        <f>'06. Пр.1 Распределение. Отч.7'!L81</f>
        <v>36330740</v>
      </c>
      <c r="I195" s="115">
        <f>'06. Пр.1 Распределение. Отч.7'!M81</f>
        <v>36330740</v>
      </c>
      <c r="J195" s="115">
        <f>'06. Пр.1 Распределение. Отч.7'!N81</f>
        <v>0</v>
      </c>
      <c r="K195" s="115">
        <f>'06. Пр.1 Распределение. Отч.7'!O81</f>
        <v>0</v>
      </c>
      <c r="L195" s="115">
        <f>'06. Пр.1 Распределение. Отч.7'!P81</f>
        <v>0</v>
      </c>
      <c r="M195" s="115">
        <f>'06. Пр.1 Распределение. Отч.7'!Q81</f>
        <v>0</v>
      </c>
      <c r="N195" s="115">
        <f>'06. Пр.1 Распределение. Отч.7'!R81</f>
        <v>35000000</v>
      </c>
      <c r="O195" s="115">
        <f>'06. Пр.1 Распределение. Отч.7'!S81</f>
        <v>0</v>
      </c>
      <c r="P195" s="115">
        <f>'06. Пр.1 Распределение. Отч.7'!T81</f>
        <v>35000000</v>
      </c>
      <c r="Q195" s="115">
        <f>'06. Пр.1 Распределение. Отч.7'!U81</f>
        <v>0</v>
      </c>
      <c r="R195" s="115">
        <f>'06. Пр.1 Распределение. Отч.7'!V81</f>
        <v>0</v>
      </c>
      <c r="S195" s="115">
        <f>'06. Пр.1 Распределение. Отч.7'!W81</f>
        <v>0</v>
      </c>
      <c r="T195" s="48"/>
    </row>
    <row r="196" spans="1:20" s="101" customFormat="1" ht="12.75" hidden="1">
      <c r="A196" s="308"/>
      <c r="B196" s="307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48"/>
      <c r="M196" s="48"/>
      <c r="N196" s="48"/>
      <c r="O196" s="48"/>
      <c r="P196" s="48"/>
      <c r="Q196" s="48"/>
      <c r="R196" s="48"/>
      <c r="S196" s="48"/>
      <c r="T196" s="117"/>
    </row>
    <row r="197" spans="1:20" s="25" customFormat="1">
      <c r="A197" s="306" t="s">
        <v>67</v>
      </c>
      <c r="B197" s="306" t="s">
        <v>100</v>
      </c>
      <c r="C197" s="196" t="s">
        <v>56</v>
      </c>
      <c r="D197" s="197">
        <f>D199+D200+D201+D202+D203</f>
        <v>96583615</v>
      </c>
      <c r="E197" s="197">
        <f t="shared" ref="E197:F197" si="92">E199+E200+E201+E202+E203</f>
        <v>86137815</v>
      </c>
      <c r="F197" s="197">
        <f t="shared" si="92"/>
        <v>86137815</v>
      </c>
      <c r="G197" s="197">
        <f>SUM(D197:F197)</f>
        <v>268859245</v>
      </c>
      <c r="H197" s="198">
        <f>'06. Пр.1 Распределение. Отч.7'!L82</f>
        <v>92873777.959999993</v>
      </c>
      <c r="I197" s="198">
        <f>'06. Пр.1 Распределение. Отч.7'!M82</f>
        <v>91033370.489999995</v>
      </c>
      <c r="J197" s="198">
        <f>J204+J211+J218+J225+J232</f>
        <v>20327897</v>
      </c>
      <c r="K197" s="198">
        <f t="shared" ref="K197:S197" si="93">K204+K211+K218+K225+K232</f>
        <v>19748299.359999999</v>
      </c>
      <c r="L197" s="198">
        <f t="shared" si="93"/>
        <v>49214577.840000004</v>
      </c>
      <c r="M197" s="198">
        <f t="shared" si="93"/>
        <v>48560153.770000003</v>
      </c>
      <c r="N197" s="198">
        <f t="shared" si="93"/>
        <v>74093327.710000008</v>
      </c>
      <c r="O197" s="198">
        <f t="shared" si="93"/>
        <v>0</v>
      </c>
      <c r="P197" s="198">
        <f t="shared" si="93"/>
        <v>94637815</v>
      </c>
      <c r="Q197" s="198">
        <f t="shared" si="93"/>
        <v>0</v>
      </c>
      <c r="R197" s="198">
        <f t="shared" si="93"/>
        <v>86137815</v>
      </c>
      <c r="S197" s="198">
        <f t="shared" si="93"/>
        <v>86137815</v>
      </c>
      <c r="T197" s="326"/>
    </row>
    <row r="198" spans="1:20" s="25" customFormat="1">
      <c r="A198" s="306"/>
      <c r="B198" s="306"/>
      <c r="C198" s="196" t="s">
        <v>45</v>
      </c>
      <c r="D198" s="197"/>
      <c r="E198" s="197"/>
      <c r="F198" s="197"/>
      <c r="G198" s="197"/>
      <c r="H198" s="198"/>
      <c r="I198" s="198"/>
      <c r="J198" s="198"/>
      <c r="K198" s="198"/>
      <c r="L198" s="198"/>
      <c r="M198" s="198"/>
      <c r="N198" s="198"/>
      <c r="O198" s="198"/>
      <c r="P198" s="198"/>
      <c r="Q198" s="198"/>
      <c r="R198" s="198"/>
      <c r="S198" s="198"/>
      <c r="T198" s="327"/>
    </row>
    <row r="199" spans="1:20" s="25" customFormat="1">
      <c r="A199" s="306"/>
      <c r="B199" s="306"/>
      <c r="C199" s="200" t="s">
        <v>44</v>
      </c>
      <c r="D199" s="197">
        <f>D206+D213+D220+D227+D234+D241</f>
        <v>0</v>
      </c>
      <c r="E199" s="197">
        <f t="shared" ref="E199:G199" si="94">E206+E213+E220+E227+E234+E241</f>
        <v>0</v>
      </c>
      <c r="F199" s="197">
        <f t="shared" si="94"/>
        <v>0</v>
      </c>
      <c r="G199" s="197">
        <f t="shared" si="94"/>
        <v>0</v>
      </c>
      <c r="H199" s="198">
        <v>0</v>
      </c>
      <c r="I199" s="198">
        <v>0</v>
      </c>
      <c r="J199" s="198">
        <f t="shared" ref="J199:S199" si="95">J206+J213+J220+J227+J234</f>
        <v>0</v>
      </c>
      <c r="K199" s="198">
        <f t="shared" si="95"/>
        <v>0</v>
      </c>
      <c r="L199" s="198">
        <f t="shared" si="95"/>
        <v>0</v>
      </c>
      <c r="M199" s="198">
        <f t="shared" si="95"/>
        <v>0</v>
      </c>
      <c r="N199" s="198">
        <f t="shared" si="95"/>
        <v>0</v>
      </c>
      <c r="O199" s="198">
        <f t="shared" si="95"/>
        <v>0</v>
      </c>
      <c r="P199" s="198">
        <f t="shared" si="95"/>
        <v>0</v>
      </c>
      <c r="Q199" s="198">
        <f t="shared" si="95"/>
        <v>0</v>
      </c>
      <c r="R199" s="198">
        <f t="shared" si="95"/>
        <v>0</v>
      </c>
      <c r="S199" s="198">
        <f t="shared" si="95"/>
        <v>0</v>
      </c>
      <c r="T199" s="327"/>
    </row>
    <row r="200" spans="1:20" s="25" customFormat="1">
      <c r="A200" s="306"/>
      <c r="B200" s="306"/>
      <c r="C200" s="196" t="s">
        <v>46</v>
      </c>
      <c r="D200" s="197">
        <f t="shared" ref="D200:G203" si="96">D207+D214+D221+D228+D235+D242</f>
        <v>1945800</v>
      </c>
      <c r="E200" s="197">
        <f t="shared" si="96"/>
        <v>0</v>
      </c>
      <c r="F200" s="197">
        <f t="shared" si="96"/>
        <v>0</v>
      </c>
      <c r="G200" s="197">
        <f t="shared" si="96"/>
        <v>1945800</v>
      </c>
      <c r="H200" s="198">
        <v>3700000</v>
      </c>
      <c r="I200" s="198">
        <v>3681500</v>
      </c>
      <c r="J200" s="198">
        <f t="shared" ref="J200:S200" si="97">J207+J214+J221+J228+J235</f>
        <v>0</v>
      </c>
      <c r="K200" s="198">
        <f t="shared" si="97"/>
        <v>0</v>
      </c>
      <c r="L200" s="198">
        <f t="shared" si="97"/>
        <v>0</v>
      </c>
      <c r="M200" s="198">
        <f t="shared" si="97"/>
        <v>0</v>
      </c>
      <c r="N200" s="198">
        <f t="shared" si="97"/>
        <v>0</v>
      </c>
      <c r="O200" s="198">
        <f t="shared" si="97"/>
        <v>0</v>
      </c>
      <c r="P200" s="198">
        <f t="shared" si="97"/>
        <v>0</v>
      </c>
      <c r="Q200" s="198">
        <f t="shared" si="97"/>
        <v>0</v>
      </c>
      <c r="R200" s="198">
        <f t="shared" si="97"/>
        <v>0</v>
      </c>
      <c r="S200" s="198">
        <f t="shared" si="97"/>
        <v>0</v>
      </c>
      <c r="T200" s="327"/>
    </row>
    <row r="201" spans="1:20" s="25" customFormat="1">
      <c r="A201" s="306"/>
      <c r="B201" s="306"/>
      <c r="C201" s="201" t="s">
        <v>47</v>
      </c>
      <c r="D201" s="197">
        <f t="shared" si="96"/>
        <v>0</v>
      </c>
      <c r="E201" s="197">
        <f t="shared" si="96"/>
        <v>0</v>
      </c>
      <c r="F201" s="197">
        <f t="shared" si="96"/>
        <v>0</v>
      </c>
      <c r="G201" s="197">
        <f t="shared" si="96"/>
        <v>0</v>
      </c>
      <c r="H201" s="198">
        <v>0</v>
      </c>
      <c r="I201" s="198">
        <v>0</v>
      </c>
      <c r="J201" s="198">
        <f t="shared" ref="J201:S201" si="98">J208+J215+J222+J229+J236</f>
        <v>0</v>
      </c>
      <c r="K201" s="198">
        <f t="shared" si="98"/>
        <v>0</v>
      </c>
      <c r="L201" s="198">
        <f t="shared" si="98"/>
        <v>0</v>
      </c>
      <c r="M201" s="198">
        <f t="shared" si="98"/>
        <v>0</v>
      </c>
      <c r="N201" s="198">
        <f t="shared" si="98"/>
        <v>0</v>
      </c>
      <c r="O201" s="198">
        <f t="shared" si="98"/>
        <v>0</v>
      </c>
      <c r="P201" s="198">
        <f t="shared" si="98"/>
        <v>0</v>
      </c>
      <c r="Q201" s="198">
        <f t="shared" si="98"/>
        <v>0</v>
      </c>
      <c r="R201" s="198">
        <f t="shared" si="98"/>
        <v>0</v>
      </c>
      <c r="S201" s="198">
        <f t="shared" si="98"/>
        <v>0</v>
      </c>
      <c r="T201" s="327"/>
    </row>
    <row r="202" spans="1:20" s="25" customFormat="1">
      <c r="A202" s="306"/>
      <c r="B202" s="306"/>
      <c r="C202" s="196" t="s">
        <v>48</v>
      </c>
      <c r="D202" s="197">
        <f t="shared" si="96"/>
        <v>94637815</v>
      </c>
      <c r="E202" s="197">
        <f t="shared" si="96"/>
        <v>86137815</v>
      </c>
      <c r="F202" s="197">
        <f t="shared" si="96"/>
        <v>86137815</v>
      </c>
      <c r="G202" s="197">
        <f t="shared" si="96"/>
        <v>266913445</v>
      </c>
      <c r="H202" s="198">
        <v>89173777.959999993</v>
      </c>
      <c r="I202" s="198">
        <v>87351870.489999995</v>
      </c>
      <c r="J202" s="198">
        <f t="shared" ref="J202:S202" si="99">J209+J216+J223+J230+J237</f>
        <v>20327897</v>
      </c>
      <c r="K202" s="198">
        <f t="shared" si="99"/>
        <v>19748299.359999999</v>
      </c>
      <c r="L202" s="198">
        <f t="shared" si="99"/>
        <v>49214577.840000004</v>
      </c>
      <c r="M202" s="198">
        <f t="shared" si="99"/>
        <v>48560153.770000003</v>
      </c>
      <c r="N202" s="198">
        <f t="shared" si="99"/>
        <v>74093327.710000008</v>
      </c>
      <c r="O202" s="198">
        <f t="shared" si="99"/>
        <v>0</v>
      </c>
      <c r="P202" s="198">
        <f t="shared" si="99"/>
        <v>94637815</v>
      </c>
      <c r="Q202" s="198">
        <f t="shared" si="99"/>
        <v>0</v>
      </c>
      <c r="R202" s="198">
        <f t="shared" si="99"/>
        <v>86137815</v>
      </c>
      <c r="S202" s="198">
        <f t="shared" si="99"/>
        <v>86137815</v>
      </c>
      <c r="T202" s="327"/>
    </row>
    <row r="203" spans="1:20" s="25" customFormat="1">
      <c r="A203" s="306"/>
      <c r="B203" s="306"/>
      <c r="C203" s="196" t="s">
        <v>49</v>
      </c>
      <c r="D203" s="197">
        <f t="shared" si="96"/>
        <v>0</v>
      </c>
      <c r="E203" s="197">
        <f t="shared" si="96"/>
        <v>0</v>
      </c>
      <c r="F203" s="197">
        <f t="shared" si="96"/>
        <v>0</v>
      </c>
      <c r="G203" s="197">
        <f t="shared" si="96"/>
        <v>0</v>
      </c>
      <c r="H203" s="198">
        <v>0</v>
      </c>
      <c r="I203" s="198">
        <v>0</v>
      </c>
      <c r="J203" s="198">
        <f t="shared" ref="J203:S203" si="100">J210+J217+J224+J231+J238</f>
        <v>0</v>
      </c>
      <c r="K203" s="198">
        <f t="shared" si="100"/>
        <v>0</v>
      </c>
      <c r="L203" s="198">
        <f t="shared" si="100"/>
        <v>0</v>
      </c>
      <c r="M203" s="198">
        <f t="shared" si="100"/>
        <v>0</v>
      </c>
      <c r="N203" s="198">
        <f t="shared" si="100"/>
        <v>0</v>
      </c>
      <c r="O203" s="198">
        <f t="shared" si="100"/>
        <v>0</v>
      </c>
      <c r="P203" s="198">
        <f t="shared" si="100"/>
        <v>0</v>
      </c>
      <c r="Q203" s="198">
        <f t="shared" si="100"/>
        <v>0</v>
      </c>
      <c r="R203" s="198">
        <f t="shared" si="100"/>
        <v>0</v>
      </c>
      <c r="S203" s="198">
        <f t="shared" si="100"/>
        <v>0</v>
      </c>
      <c r="T203" s="328"/>
    </row>
    <row r="204" spans="1:20" hidden="1">
      <c r="A204" s="304" t="s">
        <v>68</v>
      </c>
      <c r="B204" s="304" t="str">
        <f>'06. Пр.1 Распределение. Отч.7'!B83</f>
        <v>Содержание сетей уличного освещения</v>
      </c>
      <c r="C204" s="41" t="s">
        <v>56</v>
      </c>
      <c r="D204" s="78">
        <f>D206+D207+D208+D209+D210</f>
        <v>46374385</v>
      </c>
      <c r="E204" s="78">
        <f t="shared" ref="E204:G204" si="101">E206+E207+E208+E209+E210</f>
        <v>44374385</v>
      </c>
      <c r="F204" s="78">
        <f t="shared" si="101"/>
        <v>44374385</v>
      </c>
      <c r="G204" s="78">
        <f t="shared" si="101"/>
        <v>135123155</v>
      </c>
      <c r="H204" s="90">
        <f>SUM(H206:H210)</f>
        <v>44484421.840000004</v>
      </c>
      <c r="I204" s="90">
        <f t="shared" ref="I204:S204" si="102">SUM(I206:I210)</f>
        <v>42468633.579999998</v>
      </c>
      <c r="J204" s="90">
        <f t="shared" si="102"/>
        <v>13333563</v>
      </c>
      <c r="K204" s="90">
        <f t="shared" si="102"/>
        <v>12779225.33</v>
      </c>
      <c r="L204" s="90">
        <f t="shared" si="102"/>
        <v>23155158</v>
      </c>
      <c r="M204" s="90">
        <f t="shared" si="102"/>
        <v>22680220.530000001</v>
      </c>
      <c r="N204" s="90">
        <f t="shared" si="102"/>
        <v>34155279</v>
      </c>
      <c r="O204" s="90">
        <f t="shared" si="102"/>
        <v>0</v>
      </c>
      <c r="P204" s="90">
        <f t="shared" si="102"/>
        <v>46374385</v>
      </c>
      <c r="Q204" s="90">
        <f t="shared" si="102"/>
        <v>0</v>
      </c>
      <c r="R204" s="90">
        <f t="shared" si="102"/>
        <v>44374385</v>
      </c>
      <c r="S204" s="90">
        <f t="shared" si="102"/>
        <v>44374385</v>
      </c>
      <c r="T204" s="299"/>
    </row>
    <row r="205" spans="1:20" s="101" customFormat="1" ht="12.75" hidden="1">
      <c r="A205" s="305"/>
      <c r="B205" s="304"/>
      <c r="C205" s="97" t="s">
        <v>45</v>
      </c>
      <c r="D205" s="48"/>
      <c r="E205" s="48"/>
      <c r="F205" s="48"/>
      <c r="G205" s="48"/>
      <c r="H205" s="114"/>
      <c r="I205" s="114"/>
      <c r="J205" s="114"/>
      <c r="K205" s="114"/>
      <c r="L205" s="117"/>
      <c r="M205" s="117"/>
      <c r="N205" s="117"/>
      <c r="O205" s="117"/>
      <c r="P205" s="48"/>
      <c r="Q205" s="48"/>
      <c r="R205" s="48"/>
      <c r="S205" s="48"/>
      <c r="T205" s="300"/>
    </row>
    <row r="206" spans="1:20" s="101" customFormat="1" ht="12.75" hidden="1">
      <c r="A206" s="305"/>
      <c r="B206" s="304"/>
      <c r="C206" s="119" t="s">
        <v>44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117"/>
      <c r="M206" s="117"/>
      <c r="N206" s="117"/>
      <c r="O206" s="117"/>
      <c r="P206" s="48"/>
      <c r="Q206" s="48"/>
      <c r="R206" s="48"/>
      <c r="S206" s="48"/>
      <c r="T206" s="300"/>
    </row>
    <row r="207" spans="1:20" s="101" customFormat="1" ht="12.75" hidden="1">
      <c r="A207" s="305"/>
      <c r="B207" s="304"/>
      <c r="C207" s="97" t="s">
        <v>46</v>
      </c>
      <c r="D207" s="48">
        <v>0</v>
      </c>
      <c r="E207" s="48">
        <v>0</v>
      </c>
      <c r="F207" s="48">
        <v>0</v>
      </c>
      <c r="G207" s="48">
        <v>0</v>
      </c>
      <c r="H207" s="114"/>
      <c r="I207" s="114"/>
      <c r="J207" s="114"/>
      <c r="K207" s="114"/>
      <c r="L207" s="117"/>
      <c r="M207" s="117"/>
      <c r="N207" s="117"/>
      <c r="O207" s="117"/>
      <c r="P207" s="48"/>
      <c r="Q207" s="48"/>
      <c r="R207" s="48"/>
      <c r="S207" s="48"/>
      <c r="T207" s="300"/>
    </row>
    <row r="208" spans="1:20" s="101" customFormat="1" ht="12.75" hidden="1">
      <c r="A208" s="305"/>
      <c r="B208" s="304"/>
      <c r="C208" s="97" t="s">
        <v>47</v>
      </c>
      <c r="D208" s="48">
        <v>0</v>
      </c>
      <c r="E208" s="48">
        <v>0</v>
      </c>
      <c r="F208" s="48">
        <v>0</v>
      </c>
      <c r="G208" s="48">
        <v>0</v>
      </c>
      <c r="H208" s="114"/>
      <c r="I208" s="114"/>
      <c r="J208" s="114"/>
      <c r="K208" s="114"/>
      <c r="L208" s="117"/>
      <c r="M208" s="117"/>
      <c r="N208" s="117"/>
      <c r="O208" s="117"/>
      <c r="P208" s="48"/>
      <c r="Q208" s="48"/>
      <c r="R208" s="48"/>
      <c r="S208" s="48"/>
      <c r="T208" s="300"/>
    </row>
    <row r="209" spans="1:20" s="101" customFormat="1" ht="12.75" hidden="1">
      <c r="A209" s="305"/>
      <c r="B209" s="304"/>
      <c r="C209" s="97" t="s">
        <v>48</v>
      </c>
      <c r="D209" s="48">
        <f>'06. Пр.1 Распределение. Отч.7'!H83</f>
        <v>46374385</v>
      </c>
      <c r="E209" s="48">
        <f>'ПР4. 19.ПП4.Благ.2.Мер.'!I9+'ПР4. 19.ПП4.Благ.2.Мер.'!I10</f>
        <v>44374385</v>
      </c>
      <c r="F209" s="48">
        <f>'ПР4. 19.ПП4.Благ.2.Мер.'!J9+'ПР4. 19.ПП4.Благ.2.Мер.'!J10</f>
        <v>44374385</v>
      </c>
      <c r="G209" s="48">
        <f>'ПР4. 19.ПП4.Благ.2.Мер.'!K9+'ПР4. 19.ПП4.Благ.2.Мер.'!K10</f>
        <v>135123155</v>
      </c>
      <c r="H209" s="115">
        <f>'06. Пр.1 Распределение. Отч.7'!L83</f>
        <v>44484421.840000004</v>
      </c>
      <c r="I209" s="115">
        <f>'06. Пр.1 Распределение. Отч.7'!M83</f>
        <v>42468633.579999998</v>
      </c>
      <c r="J209" s="115">
        <f>'06. Пр.1 Распределение. Отч.7'!N83</f>
        <v>13333563</v>
      </c>
      <c r="K209" s="115">
        <f>'06. Пр.1 Распределение. Отч.7'!O83</f>
        <v>12779225.33</v>
      </c>
      <c r="L209" s="115">
        <f>'06. Пр.1 Распределение. Отч.7'!P83</f>
        <v>23155158</v>
      </c>
      <c r="M209" s="115">
        <f>'06. Пр.1 Распределение. Отч.7'!Q83</f>
        <v>22680220.530000001</v>
      </c>
      <c r="N209" s="115">
        <f>'06. Пр.1 Распределение. Отч.7'!R83</f>
        <v>34155279</v>
      </c>
      <c r="O209" s="115">
        <f>'06. Пр.1 Распределение. Отч.7'!S83</f>
        <v>0</v>
      </c>
      <c r="P209" s="115">
        <f>'06. Пр.1 Распределение. Отч.7'!T83</f>
        <v>46374385</v>
      </c>
      <c r="Q209" s="115">
        <f>'06. Пр.1 Распределение. Отч.7'!U83</f>
        <v>0</v>
      </c>
      <c r="R209" s="115">
        <f>'06. Пр.1 Распределение. Отч.7'!V83</f>
        <v>44374385</v>
      </c>
      <c r="S209" s="115">
        <f>'06. Пр.1 Распределение. Отч.7'!W83</f>
        <v>44374385</v>
      </c>
      <c r="T209" s="300"/>
    </row>
    <row r="210" spans="1:20" s="101" customFormat="1" ht="12.75" hidden="1">
      <c r="A210" s="305"/>
      <c r="B210" s="304"/>
      <c r="C210" s="97" t="s">
        <v>49</v>
      </c>
      <c r="D210" s="48">
        <v>0</v>
      </c>
      <c r="E210" s="48">
        <v>0</v>
      </c>
      <c r="F210" s="48">
        <v>0</v>
      </c>
      <c r="G210" s="48">
        <v>0</v>
      </c>
      <c r="H210" s="114"/>
      <c r="I210" s="114"/>
      <c r="J210" s="114"/>
      <c r="K210" s="114"/>
      <c r="L210" s="117"/>
      <c r="M210" s="117"/>
      <c r="N210" s="117"/>
      <c r="O210" s="117"/>
      <c r="P210" s="48"/>
      <c r="Q210" s="48"/>
      <c r="R210" s="48"/>
      <c r="S210" s="48"/>
      <c r="T210" s="301"/>
    </row>
    <row r="211" spans="1:20" hidden="1">
      <c r="A211" s="296" t="s">
        <v>69</v>
      </c>
      <c r="B211" s="298" t="str">
        <f>'06. Пр.1 Распределение. Отч.7'!B87</f>
        <v>Содержание прочих объектов благоустройства</v>
      </c>
      <c r="C211" s="112" t="s">
        <v>56</v>
      </c>
      <c r="D211" s="78">
        <f>D213+D214+D215+D216+D217</f>
        <v>18948055</v>
      </c>
      <c r="E211" s="78">
        <f t="shared" ref="E211:G211" si="103">E213+E214+E215+E216+E217</f>
        <v>13548055</v>
      </c>
      <c r="F211" s="78">
        <f t="shared" si="103"/>
        <v>13548055</v>
      </c>
      <c r="G211" s="78">
        <f t="shared" si="103"/>
        <v>46044165</v>
      </c>
      <c r="H211" s="90">
        <f>SUM(H213:H217)</f>
        <v>13548055</v>
      </c>
      <c r="I211" s="90">
        <f t="shared" ref="I211:S211" si="104">SUM(I213:I217)</f>
        <v>13377256.43</v>
      </c>
      <c r="J211" s="90">
        <f t="shared" si="104"/>
        <v>2374334</v>
      </c>
      <c r="K211" s="90">
        <f t="shared" si="104"/>
        <v>2363053</v>
      </c>
      <c r="L211" s="90">
        <f t="shared" si="104"/>
        <v>9080918</v>
      </c>
      <c r="M211" s="90">
        <f t="shared" si="104"/>
        <v>9054078</v>
      </c>
      <c r="N211" s="90">
        <f t="shared" si="104"/>
        <v>16479054</v>
      </c>
      <c r="O211" s="90">
        <f t="shared" si="104"/>
        <v>0</v>
      </c>
      <c r="P211" s="90">
        <f t="shared" si="104"/>
        <v>18948055</v>
      </c>
      <c r="Q211" s="90">
        <f t="shared" si="104"/>
        <v>0</v>
      </c>
      <c r="R211" s="90">
        <f t="shared" si="104"/>
        <v>13548055</v>
      </c>
      <c r="S211" s="90">
        <f t="shared" si="104"/>
        <v>13548055</v>
      </c>
      <c r="T211" s="299"/>
    </row>
    <row r="212" spans="1:20" s="101" customFormat="1" ht="12.75" hidden="1">
      <c r="A212" s="296"/>
      <c r="B212" s="298"/>
      <c r="C212" s="113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00"/>
    </row>
    <row r="213" spans="1:20" s="101" customFormat="1" ht="12.75" hidden="1">
      <c r="A213" s="296"/>
      <c r="B213" s="298"/>
      <c r="C213" s="116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00"/>
    </row>
    <row r="214" spans="1:20" s="101" customFormat="1" ht="12.75" hidden="1">
      <c r="A214" s="296"/>
      <c r="B214" s="298"/>
      <c r="C214" s="113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00"/>
    </row>
    <row r="215" spans="1:20" s="101" customFormat="1" ht="12.75" hidden="1">
      <c r="A215" s="296"/>
      <c r="B215" s="298"/>
      <c r="C215" s="113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00"/>
    </row>
    <row r="216" spans="1:20" s="101" customFormat="1" ht="12.75" hidden="1">
      <c r="A216" s="296"/>
      <c r="B216" s="298"/>
      <c r="C216" s="113" t="s">
        <v>48</v>
      </c>
      <c r="D216" s="48">
        <f>'06. Пр.1 Распределение. Отч.7'!H87</f>
        <v>18948055</v>
      </c>
      <c r="E216" s="48">
        <f>'06. Пр.1 Распределение. Отч.7'!I87</f>
        <v>13548055</v>
      </c>
      <c r="F216" s="48">
        <f>'06. Пр.1 Распределение. Отч.7'!J87</f>
        <v>13548055</v>
      </c>
      <c r="G216" s="48">
        <f>'06. Пр.1 Распределение. Отч.7'!K87</f>
        <v>46044165</v>
      </c>
      <c r="H216" s="115">
        <f>'06. Пр.1 Распределение. Отч.7'!L87</f>
        <v>13548055</v>
      </c>
      <c r="I216" s="115">
        <f>'06. Пр.1 Распределение. Отч.7'!M87</f>
        <v>13377256.43</v>
      </c>
      <c r="J216" s="115">
        <f>'06. Пр.1 Распределение. Отч.7'!N87</f>
        <v>2374334</v>
      </c>
      <c r="K216" s="115">
        <f>'06. Пр.1 Распределение. Отч.7'!O87</f>
        <v>2363053</v>
      </c>
      <c r="L216" s="115">
        <f>'06. Пр.1 Распределение. Отч.7'!P87</f>
        <v>9080918</v>
      </c>
      <c r="M216" s="115">
        <f>'06. Пр.1 Распределение. Отч.7'!Q87</f>
        <v>9054078</v>
      </c>
      <c r="N216" s="115">
        <f>'06. Пр.1 Распределение. Отч.7'!R87</f>
        <v>16479054</v>
      </c>
      <c r="O216" s="115">
        <f>'06. Пр.1 Распределение. Отч.7'!S87</f>
        <v>0</v>
      </c>
      <c r="P216" s="115">
        <f>'06. Пр.1 Распределение. Отч.7'!T87</f>
        <v>18948055</v>
      </c>
      <c r="Q216" s="115">
        <f>'06. Пр.1 Распределение. Отч.7'!U87</f>
        <v>0</v>
      </c>
      <c r="R216" s="115">
        <f>'06. Пр.1 Распределение. Отч.7'!V87</f>
        <v>13548055</v>
      </c>
      <c r="S216" s="115">
        <f>'06. Пр.1 Распределение. Отч.7'!W87</f>
        <v>13548055</v>
      </c>
      <c r="T216" s="300"/>
    </row>
    <row r="217" spans="1:20" s="101" customFormat="1" ht="12.75" hidden="1">
      <c r="A217" s="296"/>
      <c r="B217" s="298"/>
      <c r="C217" s="113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01"/>
    </row>
    <row r="218" spans="1:20" hidden="1">
      <c r="A218" s="296" t="s">
        <v>112</v>
      </c>
      <c r="B218" s="298" t="str">
        <f>'06. Пр.1 Распределение. Отч.7'!B91</f>
        <v>Благоустройство мест массового отдыха населения</v>
      </c>
      <c r="C218" s="112" t="s">
        <v>56</v>
      </c>
      <c r="D218" s="78">
        <f>D220+D221+D222+D223+D224</f>
        <v>425995</v>
      </c>
      <c r="E218" s="78">
        <f t="shared" ref="E218:G218" si="105">E220+E221+E222+E223+E224</f>
        <v>325995</v>
      </c>
      <c r="F218" s="78">
        <f t="shared" si="105"/>
        <v>325995</v>
      </c>
      <c r="G218" s="78">
        <f t="shared" si="105"/>
        <v>1077985</v>
      </c>
      <c r="H218" s="90">
        <f>SUM(H220:H224)</f>
        <v>325995</v>
      </c>
      <c r="I218" s="90">
        <f t="shared" ref="I218:S218" si="106">SUM(I220:I224)</f>
        <v>325995</v>
      </c>
      <c r="J218" s="90">
        <f t="shared" si="106"/>
        <v>0</v>
      </c>
      <c r="K218" s="90">
        <f t="shared" si="106"/>
        <v>0</v>
      </c>
      <c r="L218" s="90">
        <f t="shared" si="106"/>
        <v>96000</v>
      </c>
      <c r="M218" s="90">
        <f t="shared" si="106"/>
        <v>45214.28</v>
      </c>
      <c r="N218" s="90">
        <f t="shared" si="106"/>
        <v>338000</v>
      </c>
      <c r="O218" s="90">
        <f t="shared" si="106"/>
        <v>0</v>
      </c>
      <c r="P218" s="90">
        <f t="shared" si="106"/>
        <v>425995</v>
      </c>
      <c r="Q218" s="90">
        <f t="shared" si="106"/>
        <v>0</v>
      </c>
      <c r="R218" s="90">
        <f t="shared" si="106"/>
        <v>325995</v>
      </c>
      <c r="S218" s="90">
        <f t="shared" si="106"/>
        <v>325995</v>
      </c>
      <c r="T218" s="299"/>
    </row>
    <row r="219" spans="1:20" s="101" customFormat="1" ht="12.75" hidden="1">
      <c r="A219" s="297"/>
      <c r="B219" s="298"/>
      <c r="C219" s="113" t="s">
        <v>45</v>
      </c>
      <c r="D219" s="48"/>
      <c r="E219" s="48"/>
      <c r="F219" s="48"/>
      <c r="G219" s="48"/>
      <c r="H219" s="117"/>
      <c r="I219" s="117"/>
      <c r="J219" s="117"/>
      <c r="K219" s="117"/>
      <c r="L219" s="117"/>
      <c r="M219" s="117"/>
      <c r="N219" s="117"/>
      <c r="O219" s="117"/>
      <c r="P219" s="48"/>
      <c r="Q219" s="48"/>
      <c r="R219" s="48"/>
      <c r="S219" s="48"/>
      <c r="T219" s="300"/>
    </row>
    <row r="220" spans="1:20" s="101" customFormat="1" ht="12.75" hidden="1">
      <c r="A220" s="297"/>
      <c r="B220" s="298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00"/>
    </row>
    <row r="221" spans="1:20" s="101" customFormat="1" ht="12.75" hidden="1">
      <c r="A221" s="297"/>
      <c r="B221" s="298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00"/>
    </row>
    <row r="222" spans="1:20" s="101" customFormat="1" ht="12.75" hidden="1">
      <c r="A222" s="297"/>
      <c r="B222" s="298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00"/>
    </row>
    <row r="223" spans="1:20" s="101" customFormat="1" ht="12.75" hidden="1">
      <c r="A223" s="297"/>
      <c r="B223" s="298"/>
      <c r="C223" s="113" t="s">
        <v>48</v>
      </c>
      <c r="D223" s="48">
        <f>'06. Пр.1 Распределение. Отч.7'!H91</f>
        <v>425995</v>
      </c>
      <c r="E223" s="48">
        <f>'06. Пр.1 Распределение. Отч.7'!I91</f>
        <v>325995</v>
      </c>
      <c r="F223" s="48">
        <f>'06. Пр.1 Распределение. Отч.7'!J91</f>
        <v>325995</v>
      </c>
      <c r="G223" s="48">
        <f>'06. Пр.1 Распределение. Отч.7'!K91</f>
        <v>1077985</v>
      </c>
      <c r="H223" s="115">
        <f>'06. Пр.1 Распределение. Отч.7'!L93</f>
        <v>325995</v>
      </c>
      <c r="I223" s="115">
        <f>'06. Пр.1 Распределение. Отч.7'!M93</f>
        <v>325995</v>
      </c>
      <c r="J223" s="115">
        <f>'06. Пр.1 Распределение. Отч.7'!N93</f>
        <v>0</v>
      </c>
      <c r="K223" s="115">
        <f>'06. Пр.1 Распределение. Отч.7'!O93</f>
        <v>0</v>
      </c>
      <c r="L223" s="115">
        <f>'06. Пр.1 Распределение. Отч.7'!P93</f>
        <v>96000</v>
      </c>
      <c r="M223" s="115">
        <f>'06. Пр.1 Распределение. Отч.7'!Q93</f>
        <v>45214.28</v>
      </c>
      <c r="N223" s="115">
        <f>'06. Пр.1 Распределение. Отч.7'!R93</f>
        <v>338000</v>
      </c>
      <c r="O223" s="115">
        <f>'06. Пр.1 Распределение. Отч.7'!S93</f>
        <v>0</v>
      </c>
      <c r="P223" s="115">
        <f>'06. Пр.1 Распределение. Отч.7'!T93</f>
        <v>425995</v>
      </c>
      <c r="Q223" s="115">
        <f>'06. Пр.1 Распределение. Отч.7'!U93</f>
        <v>0</v>
      </c>
      <c r="R223" s="115">
        <f>'06. Пр.1 Распределение. Отч.7'!V93</f>
        <v>325995</v>
      </c>
      <c r="S223" s="115">
        <f>'06. Пр.1 Распределение. Отч.7'!W93</f>
        <v>325995</v>
      </c>
      <c r="T223" s="300"/>
    </row>
    <row r="224" spans="1:20" s="101" customFormat="1" ht="12.75" hidden="1">
      <c r="A224" s="297"/>
      <c r="B224" s="298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01"/>
    </row>
    <row r="225" spans="1:20" ht="15" hidden="1" customHeight="1">
      <c r="A225" s="296" t="s">
        <v>114</v>
      </c>
      <c r="B225" s="298" t="str">
        <f>'06. Пр.1 Распределение. Отч.7'!B94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25" s="112" t="s">
        <v>56</v>
      </c>
      <c r="D225" s="78">
        <f>D227+D228+D229+D230+D231</f>
        <v>100000</v>
      </c>
      <c r="E225" s="78">
        <f t="shared" ref="E225:G225" si="107">E227+E228+E229+E230+E231</f>
        <v>100000</v>
      </c>
      <c r="F225" s="78">
        <f t="shared" si="107"/>
        <v>100000</v>
      </c>
      <c r="G225" s="78">
        <f t="shared" si="107"/>
        <v>300000</v>
      </c>
      <c r="H225" s="90">
        <f>SUM(H227:H231)</f>
        <v>100000</v>
      </c>
      <c r="I225" s="90">
        <f t="shared" ref="I225:S225" si="108">SUM(I227:I231)</f>
        <v>18850</v>
      </c>
      <c r="J225" s="90">
        <f t="shared" si="108"/>
        <v>0</v>
      </c>
      <c r="K225" s="90">
        <f t="shared" si="108"/>
        <v>0</v>
      </c>
      <c r="L225" s="90">
        <f t="shared" si="108"/>
        <v>0</v>
      </c>
      <c r="M225" s="90">
        <f t="shared" si="108"/>
        <v>0</v>
      </c>
      <c r="N225" s="90">
        <f t="shared" si="108"/>
        <v>100000</v>
      </c>
      <c r="O225" s="90">
        <f t="shared" si="108"/>
        <v>0</v>
      </c>
      <c r="P225" s="90">
        <f t="shared" si="108"/>
        <v>100000</v>
      </c>
      <c r="Q225" s="90">
        <f t="shared" si="108"/>
        <v>0</v>
      </c>
      <c r="R225" s="90">
        <f t="shared" si="108"/>
        <v>100000</v>
      </c>
      <c r="S225" s="90">
        <f t="shared" si="108"/>
        <v>100000</v>
      </c>
      <c r="T225" s="299"/>
    </row>
    <row r="226" spans="1:20" s="101" customFormat="1" ht="12.75" hidden="1">
      <c r="A226" s="297"/>
      <c r="B226" s="298"/>
      <c r="C226" s="113" t="s">
        <v>45</v>
      </c>
      <c r="D226" s="48"/>
      <c r="E226" s="48"/>
      <c r="F226" s="48"/>
      <c r="G226" s="48"/>
      <c r="H226" s="114"/>
      <c r="I226" s="114"/>
      <c r="J226" s="114"/>
      <c r="K226" s="114"/>
      <c r="L226" s="117"/>
      <c r="M226" s="117"/>
      <c r="N226" s="117"/>
      <c r="O226" s="117"/>
      <c r="P226" s="48"/>
      <c r="Q226" s="48"/>
      <c r="R226" s="48"/>
      <c r="S226" s="48"/>
      <c r="T226" s="300"/>
    </row>
    <row r="227" spans="1:20" s="101" customFormat="1" ht="12.75" hidden="1">
      <c r="A227" s="297"/>
      <c r="B227" s="298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00"/>
    </row>
    <row r="228" spans="1:20" s="101" customFormat="1" ht="12.75" hidden="1">
      <c r="A228" s="297"/>
      <c r="B228" s="298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00"/>
    </row>
    <row r="229" spans="1:20" s="101" customFormat="1" ht="12.75" hidden="1">
      <c r="A229" s="297"/>
      <c r="B229" s="298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00"/>
    </row>
    <row r="230" spans="1:20" s="101" customFormat="1" ht="12.75" hidden="1">
      <c r="A230" s="297"/>
      <c r="B230" s="298"/>
      <c r="C230" s="113" t="s">
        <v>48</v>
      </c>
      <c r="D230" s="48">
        <f>'06. Пр.1 Распределение. Отч.7'!H94</f>
        <v>100000</v>
      </c>
      <c r="E230" s="48">
        <f>'06. Пр.1 Распределение. Отч.7'!I94</f>
        <v>100000</v>
      </c>
      <c r="F230" s="48">
        <f>'06. Пр.1 Распределение. Отч.7'!J94</f>
        <v>100000</v>
      </c>
      <c r="G230" s="48">
        <f>'06. Пр.1 Распределение. Отч.7'!K94</f>
        <v>300000</v>
      </c>
      <c r="H230" s="115">
        <f>'06. Пр.1 Распределение. Отч.7'!L96</f>
        <v>100000</v>
      </c>
      <c r="I230" s="115">
        <f>'06. Пр.1 Распределение. Отч.7'!M96</f>
        <v>18850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0</v>
      </c>
      <c r="M230" s="115">
        <f>'06. Пр.1 Распределение. Отч.7'!Q96</f>
        <v>0</v>
      </c>
      <c r="N230" s="115">
        <f>'06. Пр.1 Распределение. Отч.7'!R96</f>
        <v>100000</v>
      </c>
      <c r="O230" s="115">
        <f>'06. Пр.1 Распределение. Отч.7'!S96</f>
        <v>0</v>
      </c>
      <c r="P230" s="115">
        <f>'06. Пр.1 Распределение. Отч.7'!T96</f>
        <v>100000</v>
      </c>
      <c r="Q230" s="115">
        <f>'06. Пр.1 Распределение. Отч.7'!U96</f>
        <v>0</v>
      </c>
      <c r="R230" s="115">
        <f>'06. Пр.1 Распределение. Отч.7'!V96</f>
        <v>100000</v>
      </c>
      <c r="S230" s="115">
        <f>'06. Пр.1 Распределение. Отч.7'!W96</f>
        <v>100000</v>
      </c>
      <c r="T230" s="300"/>
    </row>
    <row r="231" spans="1:20" s="101" customFormat="1" ht="12.75" hidden="1">
      <c r="A231" s="297"/>
      <c r="B231" s="298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01"/>
    </row>
    <row r="232" spans="1:20" s="11" customFormat="1" hidden="1">
      <c r="A232" s="296" t="s">
        <v>116</v>
      </c>
      <c r="B232" s="298" t="str">
        <f>'06. Пр.1 Распределение. Отч.7'!B97</f>
        <v>Содержание территорий общего пользования</v>
      </c>
      <c r="C232" s="112" t="s">
        <v>56</v>
      </c>
      <c r="D232" s="78">
        <f>D234+D235+D236+D237+D238</f>
        <v>28789380</v>
      </c>
      <c r="E232" s="78">
        <f t="shared" ref="E232:G232" si="109">E234+E235+E236+E237+E238</f>
        <v>27789380</v>
      </c>
      <c r="F232" s="78">
        <f t="shared" si="109"/>
        <v>27789380</v>
      </c>
      <c r="G232" s="78">
        <f t="shared" si="109"/>
        <v>84368140</v>
      </c>
      <c r="H232" s="90">
        <f>SUM(H234:H238)</f>
        <v>28789380</v>
      </c>
      <c r="I232" s="90">
        <f t="shared" ref="I232:S232" si="110">SUM(I234:I238)</f>
        <v>28789281.84</v>
      </c>
      <c r="J232" s="90">
        <f t="shared" si="110"/>
        <v>4620000</v>
      </c>
      <c r="K232" s="90">
        <f t="shared" si="110"/>
        <v>4606021.03</v>
      </c>
      <c r="L232" s="90">
        <f t="shared" si="110"/>
        <v>16882501.84</v>
      </c>
      <c r="M232" s="90">
        <f t="shared" si="110"/>
        <v>16780640.960000001</v>
      </c>
      <c r="N232" s="90">
        <f t="shared" si="110"/>
        <v>23020994.710000001</v>
      </c>
      <c r="O232" s="90">
        <f t="shared" si="110"/>
        <v>0</v>
      </c>
      <c r="P232" s="90">
        <f t="shared" si="110"/>
        <v>28789380</v>
      </c>
      <c r="Q232" s="90">
        <f t="shared" si="110"/>
        <v>0</v>
      </c>
      <c r="R232" s="90">
        <f t="shared" si="110"/>
        <v>27789380</v>
      </c>
      <c r="S232" s="90">
        <f t="shared" si="110"/>
        <v>27789380</v>
      </c>
      <c r="T232" s="299"/>
    </row>
    <row r="233" spans="1:20" s="120" customFormat="1" ht="12.75" hidden="1">
      <c r="A233" s="297"/>
      <c r="B233" s="298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00"/>
    </row>
    <row r="234" spans="1:20" s="101" customFormat="1" ht="12.75" hidden="1">
      <c r="A234" s="297"/>
      <c r="B234" s="298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00"/>
    </row>
    <row r="235" spans="1:20" s="101" customFormat="1" ht="12.75" hidden="1">
      <c r="A235" s="297"/>
      <c r="B235" s="298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5"/>
      <c r="K235" s="115"/>
      <c r="L235" s="115"/>
      <c r="M235" s="115"/>
      <c r="N235" s="115"/>
      <c r="O235" s="115"/>
      <c r="P235" s="115"/>
      <c r="Q235" s="115"/>
      <c r="R235" s="115"/>
      <c r="S235" s="115"/>
      <c r="T235" s="300"/>
    </row>
    <row r="236" spans="1:20" s="101" customFormat="1" ht="12.75" hidden="1">
      <c r="A236" s="297"/>
      <c r="B236" s="298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00"/>
    </row>
    <row r="237" spans="1:20" s="101" customFormat="1" ht="12.75" hidden="1">
      <c r="A237" s="297"/>
      <c r="B237" s="298"/>
      <c r="C237" s="113" t="s">
        <v>48</v>
      </c>
      <c r="D237" s="48">
        <f>'ПР4. 19.ПП4.Благ.2.Мер.'!H15</f>
        <v>28789380</v>
      </c>
      <c r="E237" s="48">
        <f>'ПР4. 19.ПП4.Благ.2.Мер.'!I15</f>
        <v>27789380</v>
      </c>
      <c r="F237" s="48">
        <f>'ПР4. 19.ПП4.Благ.2.Мер.'!J15</f>
        <v>27789380</v>
      </c>
      <c r="G237" s="48">
        <f>'ПР4. 19.ПП4.Благ.2.Мер.'!K15</f>
        <v>84368140</v>
      </c>
      <c r="H237" s="115">
        <f>'06. Пр.1 Распределение. Отч.7'!L99</f>
        <v>28789380</v>
      </c>
      <c r="I237" s="115">
        <f>'06. Пр.1 Распределение. Отч.7'!M99</f>
        <v>28789281.84</v>
      </c>
      <c r="J237" s="115">
        <f>'06. Пр.1 Распределение. Отч.7'!N99</f>
        <v>4620000</v>
      </c>
      <c r="K237" s="115">
        <f>'06. Пр.1 Распределение. Отч.7'!O99</f>
        <v>4606021.03</v>
      </c>
      <c r="L237" s="115">
        <f>'06. Пр.1 Распределение. Отч.7'!P99</f>
        <v>16882501.84</v>
      </c>
      <c r="M237" s="115">
        <f>'06. Пр.1 Распределение. Отч.7'!Q99</f>
        <v>16780640.960000001</v>
      </c>
      <c r="N237" s="115">
        <f>'06. Пр.1 Распределение. Отч.7'!R99</f>
        <v>23020994.710000001</v>
      </c>
      <c r="O237" s="115">
        <f>'06. Пр.1 Распределение. Отч.7'!S99</f>
        <v>0</v>
      </c>
      <c r="P237" s="115">
        <f>'06. Пр.1 Распределение. Отч.7'!T99</f>
        <v>28789380</v>
      </c>
      <c r="Q237" s="115">
        <f>'06. Пр.1 Распределение. Отч.7'!U99</f>
        <v>0</v>
      </c>
      <c r="R237" s="115">
        <f>'06. Пр.1 Распределение. Отч.7'!V99</f>
        <v>27789380</v>
      </c>
      <c r="S237" s="115">
        <f>'06. Пр.1 Распределение. Отч.7'!W99</f>
        <v>27789380</v>
      </c>
      <c r="T237" s="300"/>
    </row>
    <row r="238" spans="1:20" s="101" customFormat="1" ht="12.75" hidden="1">
      <c r="A238" s="297"/>
      <c r="B238" s="298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01"/>
    </row>
    <row r="239" spans="1:20" s="11" customFormat="1" hidden="1">
      <c r="A239" s="296" t="s">
        <v>373</v>
      </c>
      <c r="B239" s="298" t="str">
        <f>'ПР4. 19.ПП4.Благ.2.Мер.'!A16</f>
        <v>Расходы на реализацию проектов по благоустройству территорий поселений, городских округов</v>
      </c>
      <c r="C239" s="112" t="s">
        <v>56</v>
      </c>
      <c r="D239" s="78">
        <f>D241+D242+D243+D244+D245</f>
        <v>1945800</v>
      </c>
      <c r="E239" s="78">
        <f t="shared" ref="E239:G239" si="111">E241+E242+E243+E244+E245</f>
        <v>0</v>
      </c>
      <c r="F239" s="78">
        <f t="shared" si="111"/>
        <v>0</v>
      </c>
      <c r="G239" s="78">
        <f t="shared" si="111"/>
        <v>1945800</v>
      </c>
      <c r="H239" s="90">
        <f>SUM(H241:H245)</f>
        <v>0</v>
      </c>
      <c r="I239" s="90">
        <f t="shared" ref="I239:S239" si="112">SUM(I241:I245)</f>
        <v>0</v>
      </c>
      <c r="J239" s="90">
        <f t="shared" si="112"/>
        <v>0</v>
      </c>
      <c r="K239" s="90">
        <f t="shared" si="112"/>
        <v>0</v>
      </c>
      <c r="L239" s="90">
        <f t="shared" si="112"/>
        <v>0</v>
      </c>
      <c r="M239" s="90">
        <f t="shared" si="112"/>
        <v>0</v>
      </c>
      <c r="N239" s="90">
        <f t="shared" si="112"/>
        <v>0</v>
      </c>
      <c r="O239" s="90">
        <f t="shared" si="112"/>
        <v>0</v>
      </c>
      <c r="P239" s="90">
        <f t="shared" si="112"/>
        <v>0</v>
      </c>
      <c r="Q239" s="90">
        <f t="shared" si="112"/>
        <v>0</v>
      </c>
      <c r="R239" s="90">
        <f t="shared" si="112"/>
        <v>0</v>
      </c>
      <c r="S239" s="90">
        <f t="shared" si="112"/>
        <v>0</v>
      </c>
      <c r="T239" s="299"/>
    </row>
    <row r="240" spans="1:20" s="120" customFormat="1" ht="12.75" hidden="1">
      <c r="A240" s="297"/>
      <c r="B240" s="298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219"/>
      <c r="M240" s="219"/>
      <c r="N240" s="219"/>
      <c r="O240" s="219"/>
      <c r="P240" s="48"/>
      <c r="Q240" s="48"/>
      <c r="R240" s="48"/>
      <c r="S240" s="48"/>
      <c r="T240" s="300"/>
    </row>
    <row r="241" spans="1:20" s="101" customFormat="1" ht="12.75" hidden="1">
      <c r="A241" s="297"/>
      <c r="B241" s="298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219"/>
      <c r="M241" s="219"/>
      <c r="N241" s="219"/>
      <c r="O241" s="219"/>
      <c r="P241" s="48"/>
      <c r="Q241" s="48"/>
      <c r="R241" s="48"/>
      <c r="S241" s="48"/>
      <c r="T241" s="300"/>
    </row>
    <row r="242" spans="1:20" s="101" customFormat="1" ht="12.75" hidden="1">
      <c r="A242" s="297"/>
      <c r="B242" s="298"/>
      <c r="C242" s="113" t="s">
        <v>46</v>
      </c>
      <c r="D242" s="48">
        <f>'ПР4. 19.ПП4.Благ.2.Мер.'!H16</f>
        <v>1945800</v>
      </c>
      <c r="E242" s="48">
        <f>'ПР4. 19.ПП4.Благ.2.Мер.'!I16</f>
        <v>0</v>
      </c>
      <c r="F242" s="48">
        <f>'ПР4. 19.ПП4.Благ.2.Мер.'!J16</f>
        <v>0</v>
      </c>
      <c r="G242" s="48">
        <f>'ПР4. 19.ПП4.Благ.2.Мер.'!K16</f>
        <v>1945800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00"/>
    </row>
    <row r="243" spans="1:20" s="101" customFormat="1" ht="12.75" hidden="1">
      <c r="A243" s="297"/>
      <c r="B243" s="298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219"/>
      <c r="M243" s="219"/>
      <c r="N243" s="219"/>
      <c r="O243" s="219"/>
      <c r="P243" s="48"/>
      <c r="Q243" s="48"/>
      <c r="R243" s="48"/>
      <c r="S243" s="48"/>
      <c r="T243" s="300"/>
    </row>
    <row r="244" spans="1:20" s="101" customFormat="1" ht="12.75" hidden="1">
      <c r="A244" s="297"/>
      <c r="B244" s="298"/>
      <c r="C244" s="113" t="s">
        <v>48</v>
      </c>
      <c r="D244" s="48">
        <f>'ПР4. 19.ПП4.Благ.2.Мер.'!H22</f>
        <v>0</v>
      </c>
      <c r="E244" s="48">
        <f>'ПР4. 19.ПП4.Благ.2.Мер.'!I22</f>
        <v>0</v>
      </c>
      <c r="F244" s="48">
        <f>'ПР4. 19.ПП4.Благ.2.Мер.'!J22</f>
        <v>0</v>
      </c>
      <c r="G244" s="48">
        <f>'ПР4. 19.ПП4.Благ.2.Мер.'!K22</f>
        <v>0</v>
      </c>
      <c r="H244" s="115">
        <f>'06. Пр.1 Распределение. Отч.7'!L106</f>
        <v>0</v>
      </c>
      <c r="I244" s="115">
        <f>'06. Пр.1 Распределение. Отч.7'!M106</f>
        <v>0</v>
      </c>
      <c r="J244" s="115">
        <f>'06. Пр.1 Распределение. Отч.7'!N106</f>
        <v>0</v>
      </c>
      <c r="K244" s="115">
        <f>'06. Пр.1 Распределение. Отч.7'!O106</f>
        <v>0</v>
      </c>
      <c r="L244" s="115" t="str">
        <f>'06. Пр.1 Распределение. Отч.7'!P106</f>
        <v>Л.М. Антоненко</v>
      </c>
      <c r="M244" s="115">
        <f>'06. Пр.1 Распределение. Отч.7'!Q106</f>
        <v>0</v>
      </c>
      <c r="N244" s="115">
        <f>'06. Пр.1 Распределение. Отч.7'!R106</f>
        <v>0</v>
      </c>
      <c r="O244" s="115">
        <f>'06. Пр.1 Распределение. Отч.7'!S106</f>
        <v>0</v>
      </c>
      <c r="P244" s="115">
        <f>'06. Пр.1 Распределение. Отч.7'!T106</f>
        <v>0</v>
      </c>
      <c r="Q244" s="115">
        <f>'06. Пр.1 Распределение. Отч.7'!U106</f>
        <v>0</v>
      </c>
      <c r="R244" s="115">
        <f>'06. Пр.1 Распределение. Отч.7'!V106</f>
        <v>0</v>
      </c>
      <c r="S244" s="115">
        <f>'06. Пр.1 Распределение. Отч.7'!W106</f>
        <v>0</v>
      </c>
      <c r="T244" s="300"/>
    </row>
    <row r="245" spans="1:20" s="101" customFormat="1" ht="12.75" hidden="1">
      <c r="A245" s="297"/>
      <c r="B245" s="298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219"/>
      <c r="M245" s="219"/>
      <c r="N245" s="219"/>
      <c r="O245" s="219"/>
      <c r="P245" s="48"/>
      <c r="Q245" s="48"/>
      <c r="R245" s="48"/>
      <c r="S245" s="48"/>
      <c r="T245" s="301"/>
    </row>
    <row r="246" spans="1:20" s="101" customFormat="1">
      <c r="A246" s="121"/>
      <c r="B246" s="122"/>
      <c r="C246" s="123"/>
      <c r="D246" s="124"/>
      <c r="E246" s="124"/>
      <c r="F246" s="124"/>
      <c r="G246" s="124"/>
      <c r="H246" s="125"/>
      <c r="I246" s="125"/>
      <c r="J246" s="125"/>
      <c r="K246" s="125"/>
      <c r="L246" s="121"/>
      <c r="M246" s="121"/>
      <c r="N246" s="121"/>
      <c r="O246" s="121"/>
      <c r="P246" s="124"/>
      <c r="Q246" s="124"/>
      <c r="R246" s="124"/>
      <c r="S246" s="124"/>
      <c r="T246" s="126"/>
    </row>
    <row r="247" spans="1:20">
      <c r="A247" s="38"/>
    </row>
    <row r="248" spans="1:20" ht="45">
      <c r="A248" s="38"/>
      <c r="B248" s="54" t="s">
        <v>369</v>
      </c>
      <c r="C248" s="55"/>
      <c r="D248" s="57"/>
      <c r="E248" s="311" t="s">
        <v>167</v>
      </c>
      <c r="F248" s="311"/>
      <c r="M248" s="38" t="s">
        <v>167</v>
      </c>
    </row>
  </sheetData>
  <mergeCells count="111">
    <mergeCell ref="A162:A168"/>
    <mergeCell ref="B162:B168"/>
    <mergeCell ref="T204:T210"/>
    <mergeCell ref="T211:T217"/>
    <mergeCell ref="T218:T224"/>
    <mergeCell ref="T225:T231"/>
    <mergeCell ref="T232:T238"/>
    <mergeCell ref="T85:T91"/>
    <mergeCell ref="T78:T84"/>
    <mergeCell ref="T113:T119"/>
    <mergeCell ref="T99:T105"/>
    <mergeCell ref="T176:T182"/>
    <mergeCell ref="T197:T203"/>
    <mergeCell ref="T183:T189"/>
    <mergeCell ref="A85:A91"/>
    <mergeCell ref="B85:B91"/>
    <mergeCell ref="B92:B98"/>
    <mergeCell ref="A169:A175"/>
    <mergeCell ref="B169:B175"/>
    <mergeCell ref="A106:A112"/>
    <mergeCell ref="B106:B112"/>
    <mergeCell ref="T106:T112"/>
    <mergeCell ref="B113:B119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C4:C7"/>
    <mergeCell ref="D4:G6"/>
    <mergeCell ref="A4:A7"/>
    <mergeCell ref="B4:B7"/>
    <mergeCell ref="B78:B84"/>
    <mergeCell ref="E248:F248"/>
    <mergeCell ref="A218:A224"/>
    <mergeCell ref="B218:B224"/>
    <mergeCell ref="A225:A231"/>
    <mergeCell ref="B225:B231"/>
    <mergeCell ref="A232:A238"/>
    <mergeCell ref="B232:B238"/>
    <mergeCell ref="A120:A126"/>
    <mergeCell ref="B120:B126"/>
    <mergeCell ref="A183:A189"/>
    <mergeCell ref="B183:B189"/>
    <mergeCell ref="A127:A133"/>
    <mergeCell ref="B127:B133"/>
    <mergeCell ref="A155:A161"/>
    <mergeCell ref="B155:B161"/>
    <mergeCell ref="A176:A182"/>
    <mergeCell ref="B176:B182"/>
    <mergeCell ref="A36:A42"/>
    <mergeCell ref="A113:A119"/>
    <mergeCell ref="A239:A245"/>
    <mergeCell ref="B239:B245"/>
    <mergeCell ref="T239:T245"/>
    <mergeCell ref="E1:G1"/>
    <mergeCell ref="E2:G2"/>
    <mergeCell ref="A211:A217"/>
    <mergeCell ref="B211:B217"/>
    <mergeCell ref="A204:A210"/>
    <mergeCell ref="B204:B210"/>
    <mergeCell ref="A134:A140"/>
    <mergeCell ref="B134:B140"/>
    <mergeCell ref="A148:A154"/>
    <mergeCell ref="B148:B154"/>
    <mergeCell ref="A141:A147"/>
    <mergeCell ref="B141:B147"/>
    <mergeCell ref="A197:A203"/>
    <mergeCell ref="B197:B203"/>
    <mergeCell ref="A190:A196"/>
    <mergeCell ref="B190:B196"/>
    <mergeCell ref="A78:A84"/>
    <mergeCell ref="A99:A105"/>
    <mergeCell ref="B99:B105"/>
    <mergeCell ref="A92:A98"/>
    <mergeCell ref="A3:G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75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0" t="s">
        <v>81</v>
      </c>
      <c r="G1" s="250"/>
      <c r="H1" s="250"/>
      <c r="I1" s="250"/>
    </row>
    <row r="4" spans="1:9" ht="30.75" customHeight="1">
      <c r="A4" s="251" t="s">
        <v>124</v>
      </c>
      <c r="B4" s="251"/>
      <c r="C4" s="251"/>
      <c r="D4" s="251"/>
      <c r="E4" s="251"/>
      <c r="F4" s="251"/>
      <c r="G4" s="251"/>
      <c r="H4" s="251"/>
      <c r="I4" s="251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30">
        <v>1</v>
      </c>
      <c r="B7" s="154" t="s">
        <v>288</v>
      </c>
      <c r="C7" s="128" t="s">
        <v>13</v>
      </c>
      <c r="D7" s="128" t="s">
        <v>251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8" t="s">
        <v>251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2016-06-29T10:38:23Z</cp:lastPrinted>
  <dcterms:created xsi:type="dcterms:W3CDTF">2013-08-29T03:03:58Z</dcterms:created>
  <dcterms:modified xsi:type="dcterms:W3CDTF">2016-07-08T06:31:46Z</dcterms:modified>
</cp:coreProperties>
</file>