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5" yWindow="6660" windowWidth="28860" windowHeight="6705" firstSheet="5" activeTab="5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r:id="rId6"/>
    <sheet name="ОТЧЕТ В МУ МВД" sheetId="24" state="hidden" r:id="rId7"/>
    <sheet name="ОТЧЕТ В АДМ.ГУБ." sheetId="25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Р5. 20.Среда.1.Пок." sheetId="23" state="hidden" r:id="rId17"/>
    <sheet name="ПР5. 21.ПП5.Среда.2.Мер." sheetId="22" state="hidden" r:id="rId18"/>
    <sheet name="Поквартальная разбивка" sheetId="21" state="hidden" r:id="rId19"/>
    <sheet name="Лист1" sheetId="26" r:id="rId20"/>
  </sheets>
  <externalReferences>
    <externalReference r:id="rId21"/>
  </externalReferences>
  <definedNames>
    <definedName name="_xlnm.Print_Area" localSheetId="2">'03.П1.Показатели'!$A$1:$J$44</definedName>
    <definedName name="_xlnm.Print_Area" localSheetId="7">'ОТЧЕТ В АДМ.ГУБ.'!$B$2:$P$146</definedName>
    <definedName name="_xlnm.Print_Area" localSheetId="6">'ОТЧЕТ В МУ МВД'!$A$1:$S$140</definedName>
    <definedName name="_xlnm.Print_Area" localSheetId="5">Отчет.Прил.6!$A$1:$M$46</definedName>
    <definedName name="_xlnm.Print_Area" localSheetId="1">Отчет.Прил.9!$A$1:$R$27</definedName>
    <definedName name="_xlnm.Print_Area" localSheetId="18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10.ПП1.Дороги.2.Мер.'!$A$1:$L$23</definedName>
    <definedName name="_xlnm.Print_Area" localSheetId="15">'ПР4. 19.ПП4.Благ.2.Мер.'!$A$1:$L$24</definedName>
    <definedName name="_xlnm.Print_Area" localSheetId="11">'ПР5. 13.ПП2.БДД.2.Мер.'!$A$1:$L$25</definedName>
    <definedName name="_xlnm.Print_Area" localSheetId="17">'ПР5. 21.ПП5.Среда.2.Мер.'!$A$1:$L$21</definedName>
    <definedName name="_xlnm.Print_Area" localSheetId="13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G22" i="18"/>
  <c r="F22"/>
  <c r="J7" l="1"/>
  <c r="I7"/>
  <c r="H7"/>
  <c r="J22"/>
  <c r="I22"/>
  <c r="H22"/>
  <c r="E22"/>
  <c r="I19" l="1"/>
  <c r="J18"/>
  <c r="J19" s="1"/>
  <c r="J17"/>
  <c r="I15" l="1"/>
  <c r="D9" l="1"/>
  <c r="G13" i="25" l="1"/>
  <c r="H13"/>
  <c r="G98"/>
  <c r="H98"/>
  <c r="K98"/>
  <c r="K73"/>
  <c r="K49" s="1"/>
  <c r="G49"/>
  <c r="H49"/>
  <c r="K66"/>
  <c r="K36"/>
  <c r="K17"/>
  <c r="K13" s="1"/>
  <c r="C10"/>
  <c r="D10" s="1"/>
  <c r="E10"/>
  <c r="F10" s="1"/>
  <c r="I10" s="1"/>
  <c r="C11"/>
  <c r="D11" s="1"/>
  <c r="C12"/>
  <c r="D12" s="1"/>
  <c r="C14"/>
  <c r="D14" s="1"/>
  <c r="E14"/>
  <c r="F14" s="1"/>
  <c r="I14" s="1"/>
  <c r="C15"/>
  <c r="D15" s="1"/>
  <c r="E16"/>
  <c r="F16" s="1"/>
  <c r="I16" s="1"/>
  <c r="C19"/>
  <c r="D19" s="1"/>
  <c r="E19"/>
  <c r="F19" s="1"/>
  <c r="I19" s="1"/>
  <c r="C22"/>
  <c r="D22" s="1"/>
  <c r="E22"/>
  <c r="F22" s="1"/>
  <c r="I22" s="1"/>
  <c r="E23"/>
  <c r="F23" s="1"/>
  <c r="I23" s="1"/>
  <c r="C25"/>
  <c r="D25" s="1"/>
  <c r="E25"/>
  <c r="F25"/>
  <c r="I25" s="1"/>
  <c r="E26"/>
  <c r="F26" s="1"/>
  <c r="I26" s="1"/>
  <c r="C28"/>
  <c r="D28" s="1"/>
  <c r="E28"/>
  <c r="F28" s="1"/>
  <c r="I28" s="1"/>
  <c r="E29"/>
  <c r="F29" s="1"/>
  <c r="I29" s="1"/>
  <c r="C31"/>
  <c r="D31" s="1"/>
  <c r="E31"/>
  <c r="F31" s="1"/>
  <c r="I31" s="1"/>
  <c r="E32"/>
  <c r="F32" s="1"/>
  <c r="I32" s="1"/>
  <c r="C34"/>
  <c r="D34" s="1"/>
  <c r="E34"/>
  <c r="F34" s="1"/>
  <c r="I34" s="1"/>
  <c r="E35"/>
  <c r="F35" s="1"/>
  <c r="I35" s="1"/>
  <c r="E37"/>
  <c r="C38"/>
  <c r="D38" s="1"/>
  <c r="E38"/>
  <c r="F38" s="1"/>
  <c r="I38" s="1"/>
  <c r="E39"/>
  <c r="F39" s="1"/>
  <c r="I39" s="1"/>
  <c r="E40"/>
  <c r="F40" s="1"/>
  <c r="I40" s="1"/>
  <c r="C41"/>
  <c r="D41" s="1"/>
  <c r="E41"/>
  <c r="F41" s="1"/>
  <c r="I41" s="1"/>
  <c r="E42"/>
  <c r="F42" s="1"/>
  <c r="I42" s="1"/>
  <c r="C44"/>
  <c r="D44" s="1"/>
  <c r="E44"/>
  <c r="F44" s="1"/>
  <c r="I44" s="1"/>
  <c r="E45"/>
  <c r="F45" s="1"/>
  <c r="I45" s="1"/>
  <c r="C47"/>
  <c r="D47" s="1"/>
  <c r="E47"/>
  <c r="F47"/>
  <c r="I47" s="1"/>
  <c r="E48"/>
  <c r="F48" s="1"/>
  <c r="I48" s="1"/>
  <c r="C50"/>
  <c r="D50" s="1"/>
  <c r="E50"/>
  <c r="F50"/>
  <c r="I50" s="1"/>
  <c r="C51"/>
  <c r="D51" s="1"/>
  <c r="C52"/>
  <c r="D52" s="1"/>
  <c r="E53"/>
  <c r="F53" s="1"/>
  <c r="I53" s="1"/>
  <c r="C55"/>
  <c r="D55" s="1"/>
  <c r="E55"/>
  <c r="F55" s="1"/>
  <c r="I55" s="1"/>
  <c r="E56"/>
  <c r="F56" s="1"/>
  <c r="I56" s="1"/>
  <c r="C58"/>
  <c r="D58" s="1"/>
  <c r="E58"/>
  <c r="F58" s="1"/>
  <c r="I58" s="1"/>
  <c r="E59"/>
  <c r="F59" s="1"/>
  <c r="I59" s="1"/>
  <c r="C61"/>
  <c r="D61" s="1"/>
  <c r="E61"/>
  <c r="F61" s="1"/>
  <c r="I61" s="1"/>
  <c r="E62"/>
  <c r="F62" s="1"/>
  <c r="I62" s="1"/>
  <c r="C64"/>
  <c r="D64" s="1"/>
  <c r="E64"/>
  <c r="F64" s="1"/>
  <c r="I64" s="1"/>
  <c r="E65"/>
  <c r="F65" s="1"/>
  <c r="I65" s="1"/>
  <c r="C68"/>
  <c r="D68" s="1"/>
  <c r="E68"/>
  <c r="F68" s="1"/>
  <c r="I68" s="1"/>
  <c r="E69"/>
  <c r="F69" s="1"/>
  <c r="I69" s="1"/>
  <c r="C71"/>
  <c r="D71" s="1"/>
  <c r="E71"/>
  <c r="F71" s="1"/>
  <c r="I71" s="1"/>
  <c r="E72"/>
  <c r="F72" s="1"/>
  <c r="I72" s="1"/>
  <c r="C75"/>
  <c r="D75" s="1"/>
  <c r="E75"/>
  <c r="F75" s="1"/>
  <c r="I75" s="1"/>
  <c r="C79"/>
  <c r="D79" s="1"/>
  <c r="E79"/>
  <c r="F79" s="1"/>
  <c r="I79" s="1"/>
  <c r="E81"/>
  <c r="F81" s="1"/>
  <c r="I81" s="1"/>
  <c r="C83"/>
  <c r="D83" s="1"/>
  <c r="E83"/>
  <c r="F83" s="1"/>
  <c r="I83" s="1"/>
  <c r="C84"/>
  <c r="D84" s="1"/>
  <c r="E85"/>
  <c r="F85" s="1"/>
  <c r="I85" s="1"/>
  <c r="C87"/>
  <c r="D87" s="1"/>
  <c r="E87"/>
  <c r="F87" s="1"/>
  <c r="I87" s="1"/>
  <c r="E88"/>
  <c r="F88" s="1"/>
  <c r="I88" s="1"/>
  <c r="C90"/>
  <c r="D90" s="1"/>
  <c r="E90"/>
  <c r="F90" s="1"/>
  <c r="I90" s="1"/>
  <c r="E91"/>
  <c r="F91" s="1"/>
  <c r="I91" s="1"/>
  <c r="C93"/>
  <c r="D93" s="1"/>
  <c r="E93"/>
  <c r="F93" s="1"/>
  <c r="I93" s="1"/>
  <c r="E94"/>
  <c r="F94" s="1"/>
  <c r="I94" s="1"/>
  <c r="C96"/>
  <c r="D96" s="1"/>
  <c r="E96"/>
  <c r="F96" s="1"/>
  <c r="I96" s="1"/>
  <c r="E97"/>
  <c r="F97" s="1"/>
  <c r="I97" s="1"/>
  <c r="C99"/>
  <c r="D99" s="1"/>
  <c r="E99"/>
  <c r="F99" s="1"/>
  <c r="I99" s="1"/>
  <c r="C100"/>
  <c r="D100" s="1"/>
  <c r="E101"/>
  <c r="F101" s="1"/>
  <c r="I101" s="1"/>
  <c r="C103"/>
  <c r="D103" s="1"/>
  <c r="E103"/>
  <c r="F103" s="1"/>
  <c r="I103" s="1"/>
  <c r="E104"/>
  <c r="F104" s="1"/>
  <c r="I104" s="1"/>
  <c r="E105"/>
  <c r="F105" s="1"/>
  <c r="I105" s="1"/>
  <c r="C107"/>
  <c r="D107" s="1"/>
  <c r="E107"/>
  <c r="F107" s="1"/>
  <c r="I107" s="1"/>
  <c r="E108"/>
  <c r="F108" s="1"/>
  <c r="I108" s="1"/>
  <c r="E109"/>
  <c r="F109" s="1"/>
  <c r="I109" s="1"/>
  <c r="C111"/>
  <c r="D111" s="1"/>
  <c r="E111"/>
  <c r="F111" s="1"/>
  <c r="I111" s="1"/>
  <c r="E112"/>
  <c r="F112" s="1"/>
  <c r="I112" s="1"/>
  <c r="C114"/>
  <c r="D114" s="1"/>
  <c r="E114"/>
  <c r="F114" s="1"/>
  <c r="I114" s="1"/>
  <c r="E115"/>
  <c r="F115" s="1"/>
  <c r="I115" s="1"/>
  <c r="C117"/>
  <c r="D117" s="1"/>
  <c r="E117"/>
  <c r="F117" s="1"/>
  <c r="I117" s="1"/>
  <c r="E118"/>
  <c r="F118" s="1"/>
  <c r="I118" s="1"/>
  <c r="C120"/>
  <c r="D120" s="1"/>
  <c r="E120"/>
  <c r="F120" s="1"/>
  <c r="I120" s="1"/>
  <c r="E121"/>
  <c r="F121" s="1"/>
  <c r="I121" s="1"/>
  <c r="C123"/>
  <c r="D123" s="1"/>
  <c r="E123"/>
  <c r="F123" s="1"/>
  <c r="I123" s="1"/>
  <c r="E124"/>
  <c r="F124" s="1"/>
  <c r="I124" s="1"/>
  <c r="C126"/>
  <c r="D126" s="1"/>
  <c r="E126"/>
  <c r="F126" s="1"/>
  <c r="I126" s="1"/>
  <c r="E127"/>
  <c r="F127" s="1"/>
  <c r="I127" s="1"/>
  <c r="C129"/>
  <c r="D129" s="1"/>
  <c r="E129"/>
  <c r="F129" s="1"/>
  <c r="I129" s="1"/>
  <c r="C130"/>
  <c r="D130" s="1"/>
  <c r="E131"/>
  <c r="F131" s="1"/>
  <c r="I131" s="1"/>
  <c r="C133"/>
  <c r="D133" s="1"/>
  <c r="E133"/>
  <c r="F133" s="1"/>
  <c r="I133" s="1"/>
  <c r="E134"/>
  <c r="F134" s="1"/>
  <c r="I134" s="1"/>
  <c r="C136"/>
  <c r="D136" s="1"/>
  <c r="E136"/>
  <c r="F136" s="1"/>
  <c r="I136" s="1"/>
  <c r="E137"/>
  <c r="F137" s="1"/>
  <c r="I137" s="1"/>
  <c r="E138"/>
  <c r="F138" s="1"/>
  <c r="I138" s="1"/>
  <c r="C140"/>
  <c r="D140" s="1"/>
  <c r="E140"/>
  <c r="F140" s="1"/>
  <c r="I140" s="1"/>
  <c r="L140" s="1"/>
  <c r="M140" s="1"/>
  <c r="E141"/>
  <c r="F141" s="1"/>
  <c r="I141" s="1"/>
  <c r="L141" s="1"/>
  <c r="M141" s="1"/>
  <c r="E142"/>
  <c r="F142" s="1"/>
  <c r="I142" s="1"/>
  <c r="L142" s="1"/>
  <c r="M142" s="1"/>
  <c r="Z142"/>
  <c r="Y142"/>
  <c r="X142"/>
  <c r="AG142" s="1"/>
  <c r="W142"/>
  <c r="AD142" s="1"/>
  <c r="AE142" s="1"/>
  <c r="V142"/>
  <c r="U142"/>
  <c r="T142"/>
  <c r="S142"/>
  <c r="R142"/>
  <c r="Z141"/>
  <c r="Y141"/>
  <c r="AH141" s="1"/>
  <c r="X141"/>
  <c r="AG141" s="1"/>
  <c r="W141"/>
  <c r="AD141" s="1"/>
  <c r="V141"/>
  <c r="U141"/>
  <c r="U139" s="1"/>
  <c r="T141"/>
  <c r="S141"/>
  <c r="R141"/>
  <c r="AF139"/>
  <c r="E139" s="1"/>
  <c r="F139" s="1"/>
  <c r="I139" s="1"/>
  <c r="AC139"/>
  <c r="AB139"/>
  <c r="B139"/>
  <c r="Z138"/>
  <c r="Y138"/>
  <c r="AH138" s="1"/>
  <c r="X138"/>
  <c r="W138"/>
  <c r="C138" s="1"/>
  <c r="D138" s="1"/>
  <c r="V138"/>
  <c r="U138"/>
  <c r="T138"/>
  <c r="S138"/>
  <c r="R138"/>
  <c r="Z137"/>
  <c r="Y137"/>
  <c r="AH137" s="1"/>
  <c r="X137"/>
  <c r="AG137" s="1"/>
  <c r="W137"/>
  <c r="AD137" s="1"/>
  <c r="V137"/>
  <c r="U137"/>
  <c r="U135" s="1"/>
  <c r="T137"/>
  <c r="S137"/>
  <c r="R137"/>
  <c r="AF135"/>
  <c r="E135" s="1"/>
  <c r="F135" s="1"/>
  <c r="I135" s="1"/>
  <c r="AC135"/>
  <c r="AB135"/>
  <c r="B135"/>
  <c r="Z134"/>
  <c r="Y134"/>
  <c r="AH134" s="1"/>
  <c r="AH132" s="1"/>
  <c r="X134"/>
  <c r="AG134" s="1"/>
  <c r="AG132" s="1"/>
  <c r="W134"/>
  <c r="AD134" s="1"/>
  <c r="V134"/>
  <c r="U134"/>
  <c r="U132" s="1"/>
  <c r="T134"/>
  <c r="S134"/>
  <c r="R134"/>
  <c r="AF132"/>
  <c r="AC132"/>
  <c r="AB132"/>
  <c r="Z132"/>
  <c r="Y132"/>
  <c r="X132"/>
  <c r="W132"/>
  <c r="C132" s="1"/>
  <c r="D132" s="1"/>
  <c r="B132"/>
  <c r="Z131"/>
  <c r="Y131"/>
  <c r="X131"/>
  <c r="W131"/>
  <c r="C131" s="1"/>
  <c r="D131" s="1"/>
  <c r="AH130"/>
  <c r="AG130"/>
  <c r="AD130"/>
  <c r="AD128"/>
  <c r="AC128"/>
  <c r="AB128"/>
  <c r="S128"/>
  <c r="T128" s="1"/>
  <c r="AC127"/>
  <c r="AC125" s="1"/>
  <c r="AB127"/>
  <c r="AB125" s="1"/>
  <c r="Z127"/>
  <c r="Z125" s="1"/>
  <c r="Y127"/>
  <c r="AH127" s="1"/>
  <c r="AH125" s="1"/>
  <c r="X127"/>
  <c r="AG127" s="1"/>
  <c r="AG125" s="1"/>
  <c r="W127"/>
  <c r="AD127" s="1"/>
  <c r="AE127" s="1"/>
  <c r="AE125" s="1"/>
  <c r="V127"/>
  <c r="U127"/>
  <c r="U125" s="1"/>
  <c r="T127"/>
  <c r="S127"/>
  <c r="R127"/>
  <c r="AF125"/>
  <c r="E125" s="1"/>
  <c r="F125" s="1"/>
  <c r="I125" s="1"/>
  <c r="B125"/>
  <c r="AC124"/>
  <c r="AC122" s="1"/>
  <c r="AB124"/>
  <c r="AB122" s="1"/>
  <c r="Z124"/>
  <c r="Z122" s="1"/>
  <c r="Y124"/>
  <c r="AH124" s="1"/>
  <c r="AH122" s="1"/>
  <c r="X124"/>
  <c r="AG124" s="1"/>
  <c r="AG122" s="1"/>
  <c r="W124"/>
  <c r="AD124" s="1"/>
  <c r="AD122" s="1"/>
  <c r="V124"/>
  <c r="U124"/>
  <c r="U122" s="1"/>
  <c r="T124"/>
  <c r="S124"/>
  <c r="R124"/>
  <c r="AF122"/>
  <c r="E122" s="1"/>
  <c r="F122" s="1"/>
  <c r="I122" s="1"/>
  <c r="AE122"/>
  <c r="B122"/>
  <c r="AC121"/>
  <c r="AC119" s="1"/>
  <c r="AB121"/>
  <c r="AB119" s="1"/>
  <c r="Z121"/>
  <c r="Y121"/>
  <c r="AH121" s="1"/>
  <c r="AH119" s="1"/>
  <c r="X121"/>
  <c r="AG121" s="1"/>
  <c r="AG119" s="1"/>
  <c r="W121"/>
  <c r="AD121" s="1"/>
  <c r="AE121" s="1"/>
  <c r="AE119" s="1"/>
  <c r="V121"/>
  <c r="U121"/>
  <c r="U119" s="1"/>
  <c r="T121"/>
  <c r="S121"/>
  <c r="R121"/>
  <c r="AF119"/>
  <c r="E119" s="1"/>
  <c r="F119" s="1"/>
  <c r="I119" s="1"/>
  <c r="Z119"/>
  <c r="Y119"/>
  <c r="AC118"/>
  <c r="AB118"/>
  <c r="Z118"/>
  <c r="Y118"/>
  <c r="AH118" s="1"/>
  <c r="AH116" s="1"/>
  <c r="X118"/>
  <c r="AG118" s="1"/>
  <c r="AG116" s="1"/>
  <c r="W118"/>
  <c r="AD118" s="1"/>
  <c r="V118"/>
  <c r="U118"/>
  <c r="U116" s="1"/>
  <c r="T118"/>
  <c r="S118"/>
  <c r="R118"/>
  <c r="AF116"/>
  <c r="E116" s="1"/>
  <c r="F116" s="1"/>
  <c r="I116" s="1"/>
  <c r="AC116"/>
  <c r="AB116"/>
  <c r="Z116"/>
  <c r="Y116"/>
  <c r="X116"/>
  <c r="W116"/>
  <c r="C116" s="1"/>
  <c r="D116" s="1"/>
  <c r="B116"/>
  <c r="Z115"/>
  <c r="Z113" s="1"/>
  <c r="Y115"/>
  <c r="AH115" s="1"/>
  <c r="AH113" s="1"/>
  <c r="X115"/>
  <c r="AG115" s="1"/>
  <c r="AG113" s="1"/>
  <c r="W115"/>
  <c r="AD115" s="1"/>
  <c r="AD113" s="1"/>
  <c r="V115"/>
  <c r="U115"/>
  <c r="U113" s="1"/>
  <c r="T115"/>
  <c r="S115"/>
  <c r="R115"/>
  <c r="AF113"/>
  <c r="E113" s="1"/>
  <c r="F113" s="1"/>
  <c r="I113" s="1"/>
  <c r="AE113"/>
  <c r="AC113"/>
  <c r="AB113"/>
  <c r="B113"/>
  <c r="AC112"/>
  <c r="AC110" s="1"/>
  <c r="AB112"/>
  <c r="AB110" s="1"/>
  <c r="Z112"/>
  <c r="Z110" s="1"/>
  <c r="Y112"/>
  <c r="AH112" s="1"/>
  <c r="AH110" s="1"/>
  <c r="X112"/>
  <c r="AG112" s="1"/>
  <c r="AG110" s="1"/>
  <c r="W112"/>
  <c r="AD112" s="1"/>
  <c r="V112"/>
  <c r="U112"/>
  <c r="U110" s="1"/>
  <c r="T112"/>
  <c r="S112"/>
  <c r="R112"/>
  <c r="AF110"/>
  <c r="E110" s="1"/>
  <c r="F110" s="1"/>
  <c r="I110" s="1"/>
  <c r="B110"/>
  <c r="AC109"/>
  <c r="AB109"/>
  <c r="Z109"/>
  <c r="Y109"/>
  <c r="X109"/>
  <c r="AG109" s="1"/>
  <c r="W109"/>
  <c r="AD109" s="1"/>
  <c r="AE109" s="1"/>
  <c r="V109"/>
  <c r="U109"/>
  <c r="T109"/>
  <c r="S109"/>
  <c r="R109"/>
  <c r="AC108"/>
  <c r="AB108"/>
  <c r="Z108"/>
  <c r="Y108"/>
  <c r="AH108" s="1"/>
  <c r="X108"/>
  <c r="AG108" s="1"/>
  <c r="W108"/>
  <c r="AD108" s="1"/>
  <c r="V108"/>
  <c r="U108"/>
  <c r="U106" s="1"/>
  <c r="T108"/>
  <c r="S108"/>
  <c r="R108"/>
  <c r="AF106"/>
  <c r="E106" s="1"/>
  <c r="F106" s="1"/>
  <c r="I106" s="1"/>
  <c r="AC106"/>
  <c r="AB106"/>
  <c r="AC105"/>
  <c r="AB105"/>
  <c r="Z105"/>
  <c r="Y105"/>
  <c r="X105"/>
  <c r="AG105" s="1"/>
  <c r="W105"/>
  <c r="C105" s="1"/>
  <c r="D105" s="1"/>
  <c r="V105"/>
  <c r="U105"/>
  <c r="T105"/>
  <c r="S105"/>
  <c r="R105"/>
  <c r="AC104"/>
  <c r="AB104"/>
  <c r="Z104"/>
  <c r="Y104"/>
  <c r="AH104" s="1"/>
  <c r="X104"/>
  <c r="AG104" s="1"/>
  <c r="W104"/>
  <c r="AD104" s="1"/>
  <c r="AE104" s="1"/>
  <c r="V104"/>
  <c r="U104"/>
  <c r="U102" s="1"/>
  <c r="T104"/>
  <c r="S104"/>
  <c r="R104"/>
  <c r="AF102"/>
  <c r="E102" s="1"/>
  <c r="AC102"/>
  <c r="AB102"/>
  <c r="Z101"/>
  <c r="Y101"/>
  <c r="X101"/>
  <c r="W101"/>
  <c r="C101" s="1"/>
  <c r="D101" s="1"/>
  <c r="AH100"/>
  <c r="AH98" s="1"/>
  <c r="AG100"/>
  <c r="AG98" s="1"/>
  <c r="AD100"/>
  <c r="AC100"/>
  <c r="AC98" s="1"/>
  <c r="AB100"/>
  <c r="AB98" s="1"/>
  <c r="AD98"/>
  <c r="S98"/>
  <c r="T98" s="1"/>
  <c r="Z97"/>
  <c r="Y97"/>
  <c r="AH97" s="1"/>
  <c r="AH95" s="1"/>
  <c r="X97"/>
  <c r="AG97" s="1"/>
  <c r="AG95" s="1"/>
  <c r="W97"/>
  <c r="AD97" s="1"/>
  <c r="V97"/>
  <c r="U97"/>
  <c r="U95" s="1"/>
  <c r="T97"/>
  <c r="S97"/>
  <c r="R97"/>
  <c r="AF95"/>
  <c r="E95" s="1"/>
  <c r="F95" s="1"/>
  <c r="I95" s="1"/>
  <c r="AC95"/>
  <c r="AB95"/>
  <c r="Z95"/>
  <c r="Y95"/>
  <c r="X95"/>
  <c r="W95"/>
  <c r="C95" s="1"/>
  <c r="D95" s="1"/>
  <c r="B95"/>
  <c r="AC94"/>
  <c r="AB94"/>
  <c r="Z94"/>
  <c r="Y94"/>
  <c r="AH94" s="1"/>
  <c r="AH92" s="1"/>
  <c r="X94"/>
  <c r="AG94" s="1"/>
  <c r="AG92" s="1"/>
  <c r="W94"/>
  <c r="AD94" s="1"/>
  <c r="V94"/>
  <c r="U94"/>
  <c r="T94"/>
  <c r="S94"/>
  <c r="R94"/>
  <c r="AF92"/>
  <c r="E92" s="1"/>
  <c r="F92" s="1"/>
  <c r="I92" s="1"/>
  <c r="AC92"/>
  <c r="AB92"/>
  <c r="Z92"/>
  <c r="Y92"/>
  <c r="X92"/>
  <c r="W92"/>
  <c r="C92" s="1"/>
  <c r="D92" s="1"/>
  <c r="U92"/>
  <c r="B92"/>
  <c r="Z91"/>
  <c r="Z89" s="1"/>
  <c r="Y91"/>
  <c r="AH91" s="1"/>
  <c r="AH89" s="1"/>
  <c r="X91"/>
  <c r="AG91" s="1"/>
  <c r="AG89" s="1"/>
  <c r="W91"/>
  <c r="AD91" s="1"/>
  <c r="AD89" s="1"/>
  <c r="V91"/>
  <c r="U91"/>
  <c r="U89" s="1"/>
  <c r="T91"/>
  <c r="S91"/>
  <c r="R91"/>
  <c r="AF89"/>
  <c r="E89" s="1"/>
  <c r="F89" s="1"/>
  <c r="I89" s="1"/>
  <c r="AE89"/>
  <c r="AC89"/>
  <c r="AB89"/>
  <c r="B89"/>
  <c r="AC88"/>
  <c r="AB88"/>
  <c r="Z88"/>
  <c r="Y88"/>
  <c r="AH88" s="1"/>
  <c r="AH86" s="1"/>
  <c r="X88"/>
  <c r="AG88" s="1"/>
  <c r="AG86" s="1"/>
  <c r="W88"/>
  <c r="AD88" s="1"/>
  <c r="V88"/>
  <c r="U88"/>
  <c r="U86" s="1"/>
  <c r="T88"/>
  <c r="S88"/>
  <c r="R88"/>
  <c r="AF86"/>
  <c r="E86" s="1"/>
  <c r="F86" s="1"/>
  <c r="I86" s="1"/>
  <c r="AC86"/>
  <c r="AB86"/>
  <c r="Z86"/>
  <c r="Y86"/>
  <c r="X86"/>
  <c r="W86"/>
  <c r="C86" s="1"/>
  <c r="D86" s="1"/>
  <c r="B86"/>
  <c r="Z85"/>
  <c r="Y85"/>
  <c r="X85"/>
  <c r="W85"/>
  <c r="C85" s="1"/>
  <c r="D85" s="1"/>
  <c r="AH84"/>
  <c r="AH82" s="1"/>
  <c r="AG84"/>
  <c r="AD84"/>
  <c r="AD82" s="1"/>
  <c r="AC84"/>
  <c r="AC82" s="1"/>
  <c r="AB84"/>
  <c r="AB82" s="1"/>
  <c r="AG82"/>
  <c r="S82"/>
  <c r="T82" s="1"/>
  <c r="Z81"/>
  <c r="Y81"/>
  <c r="X81"/>
  <c r="AG81" s="1"/>
  <c r="W81"/>
  <c r="AD81" s="1"/>
  <c r="AE81" s="1"/>
  <c r="V81"/>
  <c r="U81"/>
  <c r="T81"/>
  <c r="S81"/>
  <c r="R81"/>
  <c r="Z80"/>
  <c r="Y80"/>
  <c r="AH80" s="1"/>
  <c r="X80"/>
  <c r="AG80" s="1"/>
  <c r="W80"/>
  <c r="AD80" s="1"/>
  <c r="V80"/>
  <c r="U80"/>
  <c r="U78" s="1"/>
  <c r="T80"/>
  <c r="S80"/>
  <c r="R80"/>
  <c r="AC78"/>
  <c r="AB78"/>
  <c r="B78"/>
  <c r="Z77"/>
  <c r="Y77"/>
  <c r="AH77" s="1"/>
  <c r="X77"/>
  <c r="AG77" s="1"/>
  <c r="W77"/>
  <c r="AD77" s="1"/>
  <c r="AE77" s="1"/>
  <c r="AF77" s="1"/>
  <c r="E77" s="1"/>
  <c r="F77" s="1"/>
  <c r="I77" s="1"/>
  <c r="V77"/>
  <c r="U77"/>
  <c r="T77"/>
  <c r="S77"/>
  <c r="R77"/>
  <c r="Z76"/>
  <c r="Y76"/>
  <c r="AH76" s="1"/>
  <c r="X76"/>
  <c r="AG76" s="1"/>
  <c r="W76"/>
  <c r="AD76" s="1"/>
  <c r="V76"/>
  <c r="U76"/>
  <c r="U74" s="1"/>
  <c r="T76"/>
  <c r="S76"/>
  <c r="R76"/>
  <c r="AC74"/>
  <c r="AB74"/>
  <c r="B74"/>
  <c r="Z72"/>
  <c r="Y72"/>
  <c r="AH72" s="1"/>
  <c r="AH70" s="1"/>
  <c r="X72"/>
  <c r="AG72" s="1"/>
  <c r="AG70" s="1"/>
  <c r="W72"/>
  <c r="AD72" s="1"/>
  <c r="V72"/>
  <c r="U72"/>
  <c r="U70" s="1"/>
  <c r="T72"/>
  <c r="S72"/>
  <c r="R72"/>
  <c r="AF70"/>
  <c r="E70" s="1"/>
  <c r="F70" s="1"/>
  <c r="I70" s="1"/>
  <c r="AC70"/>
  <c r="AB70"/>
  <c r="Z70"/>
  <c r="Y70"/>
  <c r="X70"/>
  <c r="W70"/>
  <c r="C70" s="1"/>
  <c r="D70" s="1"/>
  <c r="B70"/>
  <c r="Z69"/>
  <c r="Y69"/>
  <c r="AH69" s="1"/>
  <c r="AH67" s="1"/>
  <c r="X69"/>
  <c r="AG69" s="1"/>
  <c r="AG67" s="1"/>
  <c r="W69"/>
  <c r="AD69" s="1"/>
  <c r="V69"/>
  <c r="U69"/>
  <c r="U67" s="1"/>
  <c r="T69"/>
  <c r="S69"/>
  <c r="R69"/>
  <c r="AF67"/>
  <c r="E67" s="1"/>
  <c r="AC67"/>
  <c r="AB67"/>
  <c r="Z67"/>
  <c r="Y67"/>
  <c r="X67"/>
  <c r="W67"/>
  <c r="C67" s="1"/>
  <c r="D67" s="1"/>
  <c r="B67"/>
  <c r="AC65"/>
  <c r="AC63" s="1"/>
  <c r="AB65"/>
  <c r="AB63" s="1"/>
  <c r="Z65"/>
  <c r="Z63" s="1"/>
  <c r="Y65"/>
  <c r="AH65" s="1"/>
  <c r="AH63" s="1"/>
  <c r="X65"/>
  <c r="AG65" s="1"/>
  <c r="AG63" s="1"/>
  <c r="W65"/>
  <c r="AD65" s="1"/>
  <c r="V65"/>
  <c r="U65"/>
  <c r="U63" s="1"/>
  <c r="T65"/>
  <c r="S65"/>
  <c r="R65"/>
  <c r="AF63"/>
  <c r="E63" s="1"/>
  <c r="F63" s="1"/>
  <c r="I63" s="1"/>
  <c r="B63"/>
  <c r="AC62"/>
  <c r="AC60" s="1"/>
  <c r="AB62"/>
  <c r="AB60" s="1"/>
  <c r="Z62"/>
  <c r="Z60" s="1"/>
  <c r="Y62"/>
  <c r="Y60" s="1"/>
  <c r="X62"/>
  <c r="AG62" s="1"/>
  <c r="AG60" s="1"/>
  <c r="W62"/>
  <c r="AD62" s="1"/>
  <c r="AD60" s="1"/>
  <c r="V62"/>
  <c r="U62"/>
  <c r="U60" s="1"/>
  <c r="T62"/>
  <c r="S62"/>
  <c r="R62"/>
  <c r="AF60"/>
  <c r="E60" s="1"/>
  <c r="F60" s="1"/>
  <c r="I60" s="1"/>
  <c r="AE60"/>
  <c r="B60"/>
  <c r="AC59"/>
  <c r="AC57" s="1"/>
  <c r="AB59"/>
  <c r="AB57" s="1"/>
  <c r="Z59"/>
  <c r="Z57" s="1"/>
  <c r="Y59"/>
  <c r="Y57" s="1"/>
  <c r="X59"/>
  <c r="AG59" s="1"/>
  <c r="AG57" s="1"/>
  <c r="W59"/>
  <c r="AD59" s="1"/>
  <c r="AD57" s="1"/>
  <c r="V59"/>
  <c r="U59"/>
  <c r="U57" s="1"/>
  <c r="T59"/>
  <c r="S59"/>
  <c r="R59"/>
  <c r="AF57"/>
  <c r="E57" s="1"/>
  <c r="F57" s="1"/>
  <c r="I57" s="1"/>
  <c r="AE57"/>
  <c r="B57"/>
  <c r="AC56"/>
  <c r="AB56"/>
  <c r="Z56"/>
  <c r="Y56"/>
  <c r="AH56" s="1"/>
  <c r="AH54" s="1"/>
  <c r="X56"/>
  <c r="AG56" s="1"/>
  <c r="AG54" s="1"/>
  <c r="W56"/>
  <c r="AD56" s="1"/>
  <c r="V56"/>
  <c r="U56"/>
  <c r="U54" s="1"/>
  <c r="T56"/>
  <c r="S56"/>
  <c r="R56"/>
  <c r="AF54"/>
  <c r="E54" s="1"/>
  <c r="F54" s="1"/>
  <c r="I54" s="1"/>
  <c r="AC54"/>
  <c r="AB54"/>
  <c r="Z54"/>
  <c r="Y54"/>
  <c r="X54"/>
  <c r="W54"/>
  <c r="C54" s="1"/>
  <c r="D54" s="1"/>
  <c r="B54"/>
  <c r="AH53"/>
  <c r="AG53"/>
  <c r="AD53"/>
  <c r="Z53"/>
  <c r="Y53"/>
  <c r="X53"/>
  <c r="W53"/>
  <c r="C53" s="1"/>
  <c r="D53" s="1"/>
  <c r="AA52"/>
  <c r="AH51"/>
  <c r="AG51"/>
  <c r="AC49"/>
  <c r="AB49"/>
  <c r="T49"/>
  <c r="S49"/>
  <c r="AC48"/>
  <c r="AC46" s="1"/>
  <c r="AB48"/>
  <c r="Z48"/>
  <c r="Y48"/>
  <c r="AH48" s="1"/>
  <c r="AH46" s="1"/>
  <c r="X48"/>
  <c r="AG48" s="1"/>
  <c r="AG46" s="1"/>
  <c r="W48"/>
  <c r="AD48" s="1"/>
  <c r="V48"/>
  <c r="U48"/>
  <c r="U46" s="1"/>
  <c r="T48"/>
  <c r="S48"/>
  <c r="R48"/>
  <c r="AF46"/>
  <c r="E46" s="1"/>
  <c r="F46" s="1"/>
  <c r="I46" s="1"/>
  <c r="AB46"/>
  <c r="Z46"/>
  <c r="Y46"/>
  <c r="B46"/>
  <c r="AC45"/>
  <c r="AC43" s="1"/>
  <c r="AB45"/>
  <c r="AB43" s="1"/>
  <c r="Z45"/>
  <c r="Z43" s="1"/>
  <c r="Y45"/>
  <c r="AH45" s="1"/>
  <c r="AH43" s="1"/>
  <c r="X45"/>
  <c r="AG45" s="1"/>
  <c r="AG43" s="1"/>
  <c r="W45"/>
  <c r="AD45" s="1"/>
  <c r="AD43" s="1"/>
  <c r="V45"/>
  <c r="U45"/>
  <c r="U43" s="1"/>
  <c r="T45"/>
  <c r="S45"/>
  <c r="R45"/>
  <c r="AF43"/>
  <c r="E43" s="1"/>
  <c r="F43" s="1"/>
  <c r="I43" s="1"/>
  <c r="B43"/>
  <c r="AC42"/>
  <c r="AB42"/>
  <c r="AB40" s="1"/>
  <c r="Z42"/>
  <c r="Z40" s="1"/>
  <c r="Y42"/>
  <c r="AH42" s="1"/>
  <c r="AH40" s="1"/>
  <c r="X42"/>
  <c r="AG42" s="1"/>
  <c r="AG40" s="1"/>
  <c r="W42"/>
  <c r="AD42" s="1"/>
  <c r="V42"/>
  <c r="U42"/>
  <c r="T42"/>
  <c r="S42"/>
  <c r="R42"/>
  <c r="AF40"/>
  <c r="AC40"/>
  <c r="U40"/>
  <c r="B40"/>
  <c r="AC39"/>
  <c r="AB39"/>
  <c r="Z39"/>
  <c r="Y39"/>
  <c r="AH39" s="1"/>
  <c r="AH37" s="1"/>
  <c r="X39"/>
  <c r="AG39" s="1"/>
  <c r="AG37" s="1"/>
  <c r="W39"/>
  <c r="AD39" s="1"/>
  <c r="AE39" s="1"/>
  <c r="AE37" s="1"/>
  <c r="V39"/>
  <c r="U39"/>
  <c r="T39"/>
  <c r="S39"/>
  <c r="R39"/>
  <c r="AF37"/>
  <c r="AC37"/>
  <c r="AB37"/>
  <c r="Z37"/>
  <c r="Y37"/>
  <c r="X37"/>
  <c r="W37"/>
  <c r="C37" s="1"/>
  <c r="D37" s="1"/>
  <c r="U37"/>
  <c r="B37"/>
  <c r="Z35"/>
  <c r="Y35"/>
  <c r="AH35" s="1"/>
  <c r="AH33" s="1"/>
  <c r="X35"/>
  <c r="AG35" s="1"/>
  <c r="AG33" s="1"/>
  <c r="W35"/>
  <c r="AD35" s="1"/>
  <c r="V35"/>
  <c r="U35"/>
  <c r="U33" s="1"/>
  <c r="T35"/>
  <c r="S35"/>
  <c r="R35"/>
  <c r="AF33"/>
  <c r="E33" s="1"/>
  <c r="F33" s="1"/>
  <c r="I33" s="1"/>
  <c r="AC33"/>
  <c r="AB33"/>
  <c r="Z33"/>
  <c r="Y33"/>
  <c r="X33"/>
  <c r="W33"/>
  <c r="C33" s="1"/>
  <c r="D33" s="1"/>
  <c r="B33"/>
  <c r="Z32"/>
  <c r="Y32"/>
  <c r="AH32" s="1"/>
  <c r="AH30" s="1"/>
  <c r="X32"/>
  <c r="AG32" s="1"/>
  <c r="AG30" s="1"/>
  <c r="W32"/>
  <c r="AD32" s="1"/>
  <c r="V32"/>
  <c r="U32"/>
  <c r="U30" s="1"/>
  <c r="T32"/>
  <c r="S32"/>
  <c r="R32"/>
  <c r="AF30"/>
  <c r="E30" s="1"/>
  <c r="F30" s="1"/>
  <c r="I30" s="1"/>
  <c r="AC30"/>
  <c r="AB30"/>
  <c r="Z30"/>
  <c r="Y30"/>
  <c r="X30"/>
  <c r="W30"/>
  <c r="C30" s="1"/>
  <c r="D30" s="1"/>
  <c r="B30"/>
  <c r="Z29"/>
  <c r="Y29"/>
  <c r="AH29" s="1"/>
  <c r="AH27" s="1"/>
  <c r="X29"/>
  <c r="AG29" s="1"/>
  <c r="AG27" s="1"/>
  <c r="W29"/>
  <c r="AD29" s="1"/>
  <c r="V29"/>
  <c r="U29"/>
  <c r="U27" s="1"/>
  <c r="T29"/>
  <c r="S29"/>
  <c r="R29"/>
  <c r="AF27"/>
  <c r="E27" s="1"/>
  <c r="F27" s="1"/>
  <c r="I27" s="1"/>
  <c r="AC27"/>
  <c r="AB27"/>
  <c r="Z27"/>
  <c r="Y27"/>
  <c r="W27"/>
  <c r="C27" s="1"/>
  <c r="D27" s="1"/>
  <c r="B27"/>
  <c r="Z26"/>
  <c r="Z24" s="1"/>
  <c r="Y26"/>
  <c r="AH26" s="1"/>
  <c r="AH24" s="1"/>
  <c r="X26"/>
  <c r="AG26" s="1"/>
  <c r="AG24" s="1"/>
  <c r="W26"/>
  <c r="AD26" s="1"/>
  <c r="AD24" s="1"/>
  <c r="V26"/>
  <c r="U26"/>
  <c r="U24" s="1"/>
  <c r="T26"/>
  <c r="S26"/>
  <c r="R26"/>
  <c r="AF24"/>
  <c r="E24" s="1"/>
  <c r="F24" s="1"/>
  <c r="I24" s="1"/>
  <c r="AE24"/>
  <c r="AC24"/>
  <c r="AB24"/>
  <c r="B24"/>
  <c r="AC23"/>
  <c r="AB23"/>
  <c r="Z23"/>
  <c r="Y23"/>
  <c r="AH23" s="1"/>
  <c r="AH21" s="1"/>
  <c r="X23"/>
  <c r="AG23" s="1"/>
  <c r="AG21" s="1"/>
  <c r="W23"/>
  <c r="W21" s="1"/>
  <c r="C21" s="1"/>
  <c r="D21" s="1"/>
  <c r="V23"/>
  <c r="U23"/>
  <c r="T23"/>
  <c r="S23"/>
  <c r="R23"/>
  <c r="AF21"/>
  <c r="E21" s="1"/>
  <c r="F21" s="1"/>
  <c r="I21" s="1"/>
  <c r="AC21"/>
  <c r="AB21"/>
  <c r="Z21"/>
  <c r="Y21"/>
  <c r="U21"/>
  <c r="B21"/>
  <c r="AC20"/>
  <c r="AB20"/>
  <c r="Z20"/>
  <c r="Z18" s="1"/>
  <c r="Y20"/>
  <c r="AH20" s="1"/>
  <c r="AH18" s="1"/>
  <c r="X20"/>
  <c r="AG20" s="1"/>
  <c r="AG18" s="1"/>
  <c r="W20"/>
  <c r="AD20" s="1"/>
  <c r="V20"/>
  <c r="U20"/>
  <c r="U18" s="1"/>
  <c r="T20"/>
  <c r="S20"/>
  <c r="R20"/>
  <c r="AC18"/>
  <c r="AB18"/>
  <c r="B18"/>
  <c r="Z16"/>
  <c r="Y16"/>
  <c r="X16"/>
  <c r="W16"/>
  <c r="C16" s="1"/>
  <c r="D16" s="1"/>
  <c r="AH15"/>
  <c r="AG15"/>
  <c r="AD15"/>
  <c r="AC15"/>
  <c r="AC13" s="1"/>
  <c r="AB15"/>
  <c r="AB13" s="1"/>
  <c r="AH13"/>
  <c r="AG13"/>
  <c r="AD13"/>
  <c r="S13"/>
  <c r="T13" s="1"/>
  <c r="AC12"/>
  <c r="AB12"/>
  <c r="AC11"/>
  <c r="AB11"/>
  <c r="AC9"/>
  <c r="AB9"/>
  <c r="S9"/>
  <c r="T9" s="1"/>
  <c r="F8" i="24"/>
  <c r="G8"/>
  <c r="H8" s="1"/>
  <c r="I8"/>
  <c r="J8"/>
  <c r="F9"/>
  <c r="I9"/>
  <c r="J9"/>
  <c r="F10"/>
  <c r="I10"/>
  <c r="J10"/>
  <c r="F12"/>
  <c r="G12"/>
  <c r="H12" s="1"/>
  <c r="I12"/>
  <c r="J12"/>
  <c r="F13"/>
  <c r="I13"/>
  <c r="J13"/>
  <c r="G14"/>
  <c r="F16"/>
  <c r="G16"/>
  <c r="H16" s="1"/>
  <c r="I16"/>
  <c r="J16"/>
  <c r="G18"/>
  <c r="F19"/>
  <c r="G19"/>
  <c r="H19" s="1"/>
  <c r="I19"/>
  <c r="J19"/>
  <c r="G20"/>
  <c r="G21"/>
  <c r="F22"/>
  <c r="G22"/>
  <c r="H22"/>
  <c r="I22"/>
  <c r="J22"/>
  <c r="G23"/>
  <c r="G24"/>
  <c r="F25"/>
  <c r="H25" s="1"/>
  <c r="G25"/>
  <c r="I25"/>
  <c r="J25"/>
  <c r="G26"/>
  <c r="G27"/>
  <c r="F28"/>
  <c r="G28"/>
  <c r="H28" s="1"/>
  <c r="I28"/>
  <c r="J28"/>
  <c r="G29"/>
  <c r="G30"/>
  <c r="F31"/>
  <c r="G31"/>
  <c r="H31" s="1"/>
  <c r="I31"/>
  <c r="J31"/>
  <c r="G32"/>
  <c r="G33"/>
  <c r="F34"/>
  <c r="G34"/>
  <c r="H34"/>
  <c r="I34"/>
  <c r="J34"/>
  <c r="G35"/>
  <c r="G36"/>
  <c r="F37"/>
  <c r="H37" s="1"/>
  <c r="G37"/>
  <c r="I37"/>
  <c r="J37"/>
  <c r="G38"/>
  <c r="G39"/>
  <c r="F40"/>
  <c r="G40"/>
  <c r="H40" s="1"/>
  <c r="I40"/>
  <c r="J40"/>
  <c r="G41"/>
  <c r="G42"/>
  <c r="F43"/>
  <c r="G43"/>
  <c r="H43" s="1"/>
  <c r="I43"/>
  <c r="J43"/>
  <c r="G44"/>
  <c r="F46"/>
  <c r="G46"/>
  <c r="H46"/>
  <c r="I46"/>
  <c r="J46"/>
  <c r="F47"/>
  <c r="G47"/>
  <c r="H47" s="1"/>
  <c r="I47"/>
  <c r="J47"/>
  <c r="F48"/>
  <c r="I48"/>
  <c r="J48"/>
  <c r="G49"/>
  <c r="G50"/>
  <c r="F51"/>
  <c r="G51"/>
  <c r="H51" s="1"/>
  <c r="I51"/>
  <c r="J51"/>
  <c r="G52"/>
  <c r="G53"/>
  <c r="F54"/>
  <c r="G54"/>
  <c r="H54"/>
  <c r="I54"/>
  <c r="J54"/>
  <c r="G55"/>
  <c r="G56"/>
  <c r="F57"/>
  <c r="H57" s="1"/>
  <c r="G57"/>
  <c r="I57"/>
  <c r="J57"/>
  <c r="G58"/>
  <c r="G59"/>
  <c r="F60"/>
  <c r="G60"/>
  <c r="H60" s="1"/>
  <c r="I60"/>
  <c r="J60"/>
  <c r="G61"/>
  <c r="G62"/>
  <c r="F63"/>
  <c r="G63"/>
  <c r="H63" s="1"/>
  <c r="I63"/>
  <c r="J63"/>
  <c r="G64"/>
  <c r="G65"/>
  <c r="F66"/>
  <c r="G66"/>
  <c r="H66"/>
  <c r="I66"/>
  <c r="J66"/>
  <c r="G67"/>
  <c r="F69"/>
  <c r="H69" s="1"/>
  <c r="G69"/>
  <c r="I69"/>
  <c r="J69"/>
  <c r="F73"/>
  <c r="H73" s="1"/>
  <c r="G73"/>
  <c r="I73"/>
  <c r="J73"/>
  <c r="G75"/>
  <c r="F77"/>
  <c r="H77" s="1"/>
  <c r="G77"/>
  <c r="I77"/>
  <c r="J77"/>
  <c r="F78"/>
  <c r="I78"/>
  <c r="J78"/>
  <c r="G79"/>
  <c r="G80"/>
  <c r="F81"/>
  <c r="H81" s="1"/>
  <c r="G81"/>
  <c r="I81"/>
  <c r="J81"/>
  <c r="G82"/>
  <c r="G83"/>
  <c r="F84"/>
  <c r="G84"/>
  <c r="H84" s="1"/>
  <c r="I84"/>
  <c r="J84"/>
  <c r="G85"/>
  <c r="G86"/>
  <c r="F87"/>
  <c r="G87"/>
  <c r="H87" s="1"/>
  <c r="I87"/>
  <c r="J87"/>
  <c r="G88"/>
  <c r="G89"/>
  <c r="F90"/>
  <c r="G90"/>
  <c r="H90"/>
  <c r="I90"/>
  <c r="J90"/>
  <c r="G91"/>
  <c r="F93"/>
  <c r="H93" s="1"/>
  <c r="G93"/>
  <c r="I93"/>
  <c r="J93"/>
  <c r="F94"/>
  <c r="I94"/>
  <c r="J94"/>
  <c r="G95"/>
  <c r="G96"/>
  <c r="F97"/>
  <c r="H97" s="1"/>
  <c r="G97"/>
  <c r="I97"/>
  <c r="J97"/>
  <c r="G98"/>
  <c r="G99"/>
  <c r="G100"/>
  <c r="F101"/>
  <c r="H101" s="1"/>
  <c r="G101"/>
  <c r="I101"/>
  <c r="J101"/>
  <c r="G102"/>
  <c r="G103"/>
  <c r="G104"/>
  <c r="F105"/>
  <c r="H105" s="1"/>
  <c r="G105"/>
  <c r="I105"/>
  <c r="J105"/>
  <c r="G106"/>
  <c r="G107"/>
  <c r="F108"/>
  <c r="G108"/>
  <c r="H108" s="1"/>
  <c r="I108"/>
  <c r="J108"/>
  <c r="G109"/>
  <c r="G110"/>
  <c r="F111"/>
  <c r="G111"/>
  <c r="H111" s="1"/>
  <c r="I111"/>
  <c r="J111"/>
  <c r="G112"/>
  <c r="G113"/>
  <c r="F114"/>
  <c r="G114"/>
  <c r="H114"/>
  <c r="I114"/>
  <c r="J114"/>
  <c r="G115"/>
  <c r="G116"/>
  <c r="F117"/>
  <c r="H117" s="1"/>
  <c r="G117"/>
  <c r="I117"/>
  <c r="J117"/>
  <c r="G118"/>
  <c r="G119"/>
  <c r="F120"/>
  <c r="G120"/>
  <c r="H120" s="1"/>
  <c r="I120"/>
  <c r="J120"/>
  <c r="G121"/>
  <c r="F123"/>
  <c r="G123"/>
  <c r="H123" s="1"/>
  <c r="I123"/>
  <c r="J123"/>
  <c r="F124"/>
  <c r="I124"/>
  <c r="J124"/>
  <c r="G125"/>
  <c r="G126"/>
  <c r="F127"/>
  <c r="G127"/>
  <c r="H127" s="1"/>
  <c r="I127"/>
  <c r="J127"/>
  <c r="G128"/>
  <c r="G129"/>
  <c r="F130"/>
  <c r="G130"/>
  <c r="H130"/>
  <c r="I130"/>
  <c r="J130"/>
  <c r="G131"/>
  <c r="G132"/>
  <c r="G133"/>
  <c r="E16"/>
  <c r="E19"/>
  <c r="E22"/>
  <c r="E25"/>
  <c r="E28"/>
  <c r="E31"/>
  <c r="E34"/>
  <c r="E37"/>
  <c r="E40"/>
  <c r="E43"/>
  <c r="E46"/>
  <c r="E47"/>
  <c r="E48"/>
  <c r="E51"/>
  <c r="E54"/>
  <c r="E57"/>
  <c r="E60"/>
  <c r="E63"/>
  <c r="E66"/>
  <c r="E69"/>
  <c r="E73"/>
  <c r="E77"/>
  <c r="E78"/>
  <c r="E81"/>
  <c r="E84"/>
  <c r="E87"/>
  <c r="E90"/>
  <c r="E93"/>
  <c r="E94"/>
  <c r="E97"/>
  <c r="E101"/>
  <c r="E105"/>
  <c r="E108"/>
  <c r="E111"/>
  <c r="E114"/>
  <c r="E117"/>
  <c r="E120"/>
  <c r="E123"/>
  <c r="E124"/>
  <c r="E127"/>
  <c r="E130"/>
  <c r="S136"/>
  <c r="R136"/>
  <c r="AA136" s="1"/>
  <c r="Q136"/>
  <c r="Z136" s="1"/>
  <c r="P136"/>
  <c r="W136" s="1"/>
  <c r="X136" s="1"/>
  <c r="O136"/>
  <c r="N136"/>
  <c r="M136"/>
  <c r="L136"/>
  <c r="K136"/>
  <c r="S135"/>
  <c r="R135"/>
  <c r="AA135" s="1"/>
  <c r="Q135"/>
  <c r="Z135" s="1"/>
  <c r="P135"/>
  <c r="W135" s="1"/>
  <c r="O135"/>
  <c r="N135"/>
  <c r="N133" s="1"/>
  <c r="M135"/>
  <c r="L135"/>
  <c r="K135"/>
  <c r="Y133"/>
  <c r="V133"/>
  <c r="U133"/>
  <c r="B133"/>
  <c r="S132"/>
  <c r="R132"/>
  <c r="AA132" s="1"/>
  <c r="Q132"/>
  <c r="Z132" s="1"/>
  <c r="P132"/>
  <c r="W132" s="1"/>
  <c r="X132" s="1"/>
  <c r="O132"/>
  <c r="N132"/>
  <c r="M132"/>
  <c r="L132"/>
  <c r="K132"/>
  <c r="S131"/>
  <c r="R131"/>
  <c r="AA131" s="1"/>
  <c r="Q131"/>
  <c r="Z131" s="1"/>
  <c r="P131"/>
  <c r="O131"/>
  <c r="N131"/>
  <c r="N129" s="1"/>
  <c r="M131"/>
  <c r="L131"/>
  <c r="K131"/>
  <c r="Y129"/>
  <c r="V129"/>
  <c r="U129"/>
  <c r="B129"/>
  <c r="S128"/>
  <c r="R128"/>
  <c r="AA128" s="1"/>
  <c r="AA126" s="1"/>
  <c r="Q128"/>
  <c r="Z128" s="1"/>
  <c r="Z126" s="1"/>
  <c r="P128"/>
  <c r="W128" s="1"/>
  <c r="O128"/>
  <c r="N128"/>
  <c r="N126" s="1"/>
  <c r="M128"/>
  <c r="L128"/>
  <c r="K128"/>
  <c r="Y126"/>
  <c r="Y124" s="1"/>
  <c r="Y122" s="1"/>
  <c r="G122" s="1"/>
  <c r="V126"/>
  <c r="U126"/>
  <c r="S126"/>
  <c r="R126"/>
  <c r="J126" s="1"/>
  <c r="Q126"/>
  <c r="I126" s="1"/>
  <c r="P126"/>
  <c r="E126" s="1"/>
  <c r="B126"/>
  <c r="S125"/>
  <c r="R125"/>
  <c r="J125" s="1"/>
  <c r="Q125"/>
  <c r="I125" s="1"/>
  <c r="P125"/>
  <c r="E125" s="1"/>
  <c r="AA124"/>
  <c r="AA122" s="1"/>
  <c r="Z124"/>
  <c r="Z122" s="1"/>
  <c r="W124"/>
  <c r="W122"/>
  <c r="V122"/>
  <c r="U122"/>
  <c r="M122"/>
  <c r="L122"/>
  <c r="V121"/>
  <c r="V119" s="1"/>
  <c r="U121"/>
  <c r="U119" s="1"/>
  <c r="S121"/>
  <c r="S119" s="1"/>
  <c r="R121"/>
  <c r="AA121" s="1"/>
  <c r="AA119" s="1"/>
  <c r="Q121"/>
  <c r="Z121" s="1"/>
  <c r="Z119" s="1"/>
  <c r="P121"/>
  <c r="P119" s="1"/>
  <c r="O121"/>
  <c r="N121"/>
  <c r="N119" s="1"/>
  <c r="M121"/>
  <c r="L121"/>
  <c r="K121"/>
  <c r="Y119"/>
  <c r="B119"/>
  <c r="V118"/>
  <c r="V116" s="1"/>
  <c r="U118"/>
  <c r="U116" s="1"/>
  <c r="S118"/>
  <c r="S116" s="1"/>
  <c r="R118"/>
  <c r="AA118" s="1"/>
  <c r="AA116" s="1"/>
  <c r="Q118"/>
  <c r="Z118" s="1"/>
  <c r="Z116" s="1"/>
  <c r="P118"/>
  <c r="W118" s="1"/>
  <c r="W116" s="1"/>
  <c r="O118"/>
  <c r="N118"/>
  <c r="N116" s="1"/>
  <c r="M118"/>
  <c r="L118"/>
  <c r="K118"/>
  <c r="Y116"/>
  <c r="X116"/>
  <c r="B116"/>
  <c r="V115"/>
  <c r="V113" s="1"/>
  <c r="U115"/>
  <c r="U113" s="1"/>
  <c r="S115"/>
  <c r="S113" s="1"/>
  <c r="R115"/>
  <c r="AA115" s="1"/>
  <c r="AA113" s="1"/>
  <c r="Q115"/>
  <c r="P115"/>
  <c r="W115" s="1"/>
  <c r="O115"/>
  <c r="N115"/>
  <c r="N113" s="1"/>
  <c r="M115"/>
  <c r="L115"/>
  <c r="K115"/>
  <c r="Y113"/>
  <c r="V112"/>
  <c r="V110" s="1"/>
  <c r="U112"/>
  <c r="U110" s="1"/>
  <c r="S112"/>
  <c r="S110" s="1"/>
  <c r="R112"/>
  <c r="AA112" s="1"/>
  <c r="AA110" s="1"/>
  <c r="Q112"/>
  <c r="P112"/>
  <c r="W112" s="1"/>
  <c r="O112"/>
  <c r="N112"/>
  <c r="N110" s="1"/>
  <c r="M112"/>
  <c r="L112"/>
  <c r="K112"/>
  <c r="Y110"/>
  <c r="R110"/>
  <c r="J110" s="1"/>
  <c r="Q110"/>
  <c r="I110" s="1"/>
  <c r="B110"/>
  <c r="S109"/>
  <c r="S107" s="1"/>
  <c r="R109"/>
  <c r="Q109"/>
  <c r="Z109" s="1"/>
  <c r="Z107" s="1"/>
  <c r="P109"/>
  <c r="W109" s="1"/>
  <c r="W107" s="1"/>
  <c r="O109"/>
  <c r="N109"/>
  <c r="N107" s="1"/>
  <c r="M109"/>
  <c r="L109"/>
  <c r="K109"/>
  <c r="Y107"/>
  <c r="X107"/>
  <c r="V107"/>
  <c r="U107"/>
  <c r="R107"/>
  <c r="J107" s="1"/>
  <c r="B107"/>
  <c r="V106"/>
  <c r="U106"/>
  <c r="U104" s="1"/>
  <c r="S106"/>
  <c r="S104" s="1"/>
  <c r="R106"/>
  <c r="AA106" s="1"/>
  <c r="AA104" s="1"/>
  <c r="Q106"/>
  <c r="Z106" s="1"/>
  <c r="Z104" s="1"/>
  <c r="P106"/>
  <c r="W106" s="1"/>
  <c r="O106"/>
  <c r="N106"/>
  <c r="N104" s="1"/>
  <c r="M106"/>
  <c r="L106"/>
  <c r="K106"/>
  <c r="Y104"/>
  <c r="V104"/>
  <c r="B104"/>
  <c r="V103"/>
  <c r="U103"/>
  <c r="S103"/>
  <c r="R103"/>
  <c r="J103" s="1"/>
  <c r="Q103"/>
  <c r="Z103" s="1"/>
  <c r="P103"/>
  <c r="W103" s="1"/>
  <c r="X103" s="1"/>
  <c r="O103"/>
  <c r="N103"/>
  <c r="M103"/>
  <c r="L103"/>
  <c r="K103"/>
  <c r="V102"/>
  <c r="U102"/>
  <c r="S102"/>
  <c r="R102"/>
  <c r="AA102" s="1"/>
  <c r="Q102"/>
  <c r="P102"/>
  <c r="W102" s="1"/>
  <c r="O102"/>
  <c r="N102"/>
  <c r="N100" s="1"/>
  <c r="M102"/>
  <c r="L102"/>
  <c r="K102"/>
  <c r="Y100"/>
  <c r="V100"/>
  <c r="U100"/>
  <c r="V99"/>
  <c r="U99"/>
  <c r="S99"/>
  <c r="R99"/>
  <c r="AA99" s="1"/>
  <c r="Q99"/>
  <c r="I99" s="1"/>
  <c r="P99"/>
  <c r="E99" s="1"/>
  <c r="O99"/>
  <c r="N99"/>
  <c r="M99"/>
  <c r="L99"/>
  <c r="K99"/>
  <c r="V98"/>
  <c r="U98"/>
  <c r="S98"/>
  <c r="R98"/>
  <c r="Q98"/>
  <c r="Z98" s="1"/>
  <c r="P98"/>
  <c r="E98" s="1"/>
  <c r="O98"/>
  <c r="N98"/>
  <c r="N96" s="1"/>
  <c r="M98"/>
  <c r="L98"/>
  <c r="K98"/>
  <c r="Y96"/>
  <c r="V96"/>
  <c r="U96"/>
  <c r="S95"/>
  <c r="R95"/>
  <c r="J95" s="1"/>
  <c r="Q95"/>
  <c r="I95" s="1"/>
  <c r="P95"/>
  <c r="E95" s="1"/>
  <c r="AA94"/>
  <c r="AA92" s="1"/>
  <c r="Z94"/>
  <c r="Z92" s="1"/>
  <c r="W94"/>
  <c r="V94"/>
  <c r="V92" s="1"/>
  <c r="U94"/>
  <c r="U92" s="1"/>
  <c r="W92"/>
  <c r="L92"/>
  <c r="M92" s="1"/>
  <c r="S91"/>
  <c r="R91"/>
  <c r="Q91"/>
  <c r="Z91" s="1"/>
  <c r="Z89" s="1"/>
  <c r="P91"/>
  <c r="W91" s="1"/>
  <c r="O91"/>
  <c r="N91"/>
  <c r="N89" s="1"/>
  <c r="M91"/>
  <c r="L91"/>
  <c r="K91"/>
  <c r="Y89"/>
  <c r="V89"/>
  <c r="U89"/>
  <c r="S89"/>
  <c r="R89"/>
  <c r="J89" s="1"/>
  <c r="P89"/>
  <c r="E89" s="1"/>
  <c r="B89"/>
  <c r="V88"/>
  <c r="U88"/>
  <c r="S88"/>
  <c r="R88"/>
  <c r="AA88" s="1"/>
  <c r="AA86" s="1"/>
  <c r="Q88"/>
  <c r="P88"/>
  <c r="W88" s="1"/>
  <c r="O88"/>
  <c r="N88"/>
  <c r="M88"/>
  <c r="L88"/>
  <c r="K88"/>
  <c r="Y86"/>
  <c r="V86"/>
  <c r="U86"/>
  <c r="S86"/>
  <c r="R86"/>
  <c r="J86" s="1"/>
  <c r="Q86"/>
  <c r="I86" s="1"/>
  <c r="P86"/>
  <c r="E86" s="1"/>
  <c r="N86"/>
  <c r="B86"/>
  <c r="S85"/>
  <c r="S83" s="1"/>
  <c r="R85"/>
  <c r="AA85" s="1"/>
  <c r="AA83" s="1"/>
  <c r="Q85"/>
  <c r="Z85" s="1"/>
  <c r="Z83" s="1"/>
  <c r="P85"/>
  <c r="W85" s="1"/>
  <c r="W83" s="1"/>
  <c r="O85"/>
  <c r="N85"/>
  <c r="N83" s="1"/>
  <c r="M85"/>
  <c r="L85"/>
  <c r="K85"/>
  <c r="Y83"/>
  <c r="X83"/>
  <c r="V83"/>
  <c r="U83"/>
  <c r="B83"/>
  <c r="V82"/>
  <c r="U82"/>
  <c r="S82"/>
  <c r="R82"/>
  <c r="AA82" s="1"/>
  <c r="AA80" s="1"/>
  <c r="Q82"/>
  <c r="P82"/>
  <c r="W82" s="1"/>
  <c r="O82"/>
  <c r="N82"/>
  <c r="N80" s="1"/>
  <c r="M82"/>
  <c r="L82"/>
  <c r="K82"/>
  <c r="Y80"/>
  <c r="V80"/>
  <c r="U80"/>
  <c r="S80"/>
  <c r="R80"/>
  <c r="J80" s="1"/>
  <c r="Q80"/>
  <c r="I80" s="1"/>
  <c r="P80"/>
  <c r="E80" s="1"/>
  <c r="B80"/>
  <c r="S79"/>
  <c r="R79"/>
  <c r="J79" s="1"/>
  <c r="Q79"/>
  <c r="I79" s="1"/>
  <c r="P79"/>
  <c r="E79" s="1"/>
  <c r="AA78"/>
  <c r="AA76" s="1"/>
  <c r="Z78"/>
  <c r="W78"/>
  <c r="W76" s="1"/>
  <c r="V78"/>
  <c r="V76" s="1"/>
  <c r="U78"/>
  <c r="U76" s="1"/>
  <c r="Z76"/>
  <c r="L76"/>
  <c r="M76" s="1"/>
  <c r="S75"/>
  <c r="R75"/>
  <c r="AA75" s="1"/>
  <c r="Q75"/>
  <c r="P75"/>
  <c r="W75" s="1"/>
  <c r="X75" s="1"/>
  <c r="O75"/>
  <c r="N75"/>
  <c r="M75"/>
  <c r="L75"/>
  <c r="K75"/>
  <c r="S74"/>
  <c r="R74"/>
  <c r="Q74"/>
  <c r="Z74" s="1"/>
  <c r="P74"/>
  <c r="W74" s="1"/>
  <c r="O74"/>
  <c r="N74"/>
  <c r="N72" s="1"/>
  <c r="M74"/>
  <c r="L74"/>
  <c r="K74"/>
  <c r="V72"/>
  <c r="U72"/>
  <c r="B72"/>
  <c r="S71"/>
  <c r="R71"/>
  <c r="Q71"/>
  <c r="Z71" s="1"/>
  <c r="P71"/>
  <c r="W71" s="1"/>
  <c r="X71" s="1"/>
  <c r="Y71" s="1"/>
  <c r="G71" s="1"/>
  <c r="O71"/>
  <c r="N71"/>
  <c r="M71"/>
  <c r="L71"/>
  <c r="K71"/>
  <c r="S70"/>
  <c r="R70"/>
  <c r="AA70" s="1"/>
  <c r="Q70"/>
  <c r="Z70" s="1"/>
  <c r="P70"/>
  <c r="W70" s="1"/>
  <c r="O70"/>
  <c r="N70"/>
  <c r="N68" s="1"/>
  <c r="M70"/>
  <c r="L70"/>
  <c r="K70"/>
  <c r="V68"/>
  <c r="U68"/>
  <c r="B68"/>
  <c r="S67"/>
  <c r="R67"/>
  <c r="AA67" s="1"/>
  <c r="AA65" s="1"/>
  <c r="Q67"/>
  <c r="Z67" s="1"/>
  <c r="Z65" s="1"/>
  <c r="P67"/>
  <c r="W67" s="1"/>
  <c r="O67"/>
  <c r="N67"/>
  <c r="N65" s="1"/>
  <c r="M67"/>
  <c r="L67"/>
  <c r="K67"/>
  <c r="Y65"/>
  <c r="V65"/>
  <c r="U65"/>
  <c r="S65"/>
  <c r="R65"/>
  <c r="J65" s="1"/>
  <c r="Q65"/>
  <c r="I65" s="1"/>
  <c r="P65"/>
  <c r="E65" s="1"/>
  <c r="B65"/>
  <c r="S64"/>
  <c r="R64"/>
  <c r="AA64" s="1"/>
  <c r="AA62" s="1"/>
  <c r="Q64"/>
  <c r="Z64" s="1"/>
  <c r="Z62" s="1"/>
  <c r="P64"/>
  <c r="O64"/>
  <c r="N64"/>
  <c r="N62" s="1"/>
  <c r="M64"/>
  <c r="L64"/>
  <c r="K64"/>
  <c r="Y62"/>
  <c r="V62"/>
  <c r="U62"/>
  <c r="S62"/>
  <c r="R62"/>
  <c r="J62" s="1"/>
  <c r="Q62"/>
  <c r="I62" s="1"/>
  <c r="P62"/>
  <c r="B62"/>
  <c r="V61"/>
  <c r="V59" s="1"/>
  <c r="U61"/>
  <c r="U59" s="1"/>
  <c r="S61"/>
  <c r="S59" s="1"/>
  <c r="R61"/>
  <c r="AA61" s="1"/>
  <c r="AA59" s="1"/>
  <c r="Q61"/>
  <c r="Z61" s="1"/>
  <c r="Z59" s="1"/>
  <c r="P61"/>
  <c r="W61" s="1"/>
  <c r="O61"/>
  <c r="N61"/>
  <c r="N59" s="1"/>
  <c r="M61"/>
  <c r="L61"/>
  <c r="K61"/>
  <c r="Y59"/>
  <c r="B59"/>
  <c r="V58"/>
  <c r="V56" s="1"/>
  <c r="U58"/>
  <c r="U56" s="1"/>
  <c r="S58"/>
  <c r="S56" s="1"/>
  <c r="R58"/>
  <c r="R56" s="1"/>
  <c r="J56" s="1"/>
  <c r="Q58"/>
  <c r="Z58" s="1"/>
  <c r="Z56" s="1"/>
  <c r="P58"/>
  <c r="O58"/>
  <c r="N58"/>
  <c r="N56" s="1"/>
  <c r="M58"/>
  <c r="L58"/>
  <c r="K58"/>
  <c r="Y56"/>
  <c r="X56"/>
  <c r="B56"/>
  <c r="V55"/>
  <c r="V53" s="1"/>
  <c r="U55"/>
  <c r="U53" s="1"/>
  <c r="S55"/>
  <c r="S53" s="1"/>
  <c r="R55"/>
  <c r="Q55"/>
  <c r="Q53" s="1"/>
  <c r="I53" s="1"/>
  <c r="P55"/>
  <c r="W55" s="1"/>
  <c r="W53" s="1"/>
  <c r="O55"/>
  <c r="N55"/>
  <c r="N53" s="1"/>
  <c r="M55"/>
  <c r="L55"/>
  <c r="K55"/>
  <c r="Y53"/>
  <c r="X53"/>
  <c r="B53"/>
  <c r="V52"/>
  <c r="U52"/>
  <c r="S52"/>
  <c r="R52"/>
  <c r="AA52" s="1"/>
  <c r="AA50" s="1"/>
  <c r="Q52"/>
  <c r="P52"/>
  <c r="W52" s="1"/>
  <c r="O52"/>
  <c r="N52"/>
  <c r="N50" s="1"/>
  <c r="M52"/>
  <c r="L52"/>
  <c r="K52"/>
  <c r="Y50"/>
  <c r="Y47" s="1"/>
  <c r="V50"/>
  <c r="U50"/>
  <c r="S50"/>
  <c r="R50"/>
  <c r="J50" s="1"/>
  <c r="Q50"/>
  <c r="I50" s="1"/>
  <c r="P50"/>
  <c r="E50" s="1"/>
  <c r="B50"/>
  <c r="AA49"/>
  <c r="Z49"/>
  <c r="W49"/>
  <c r="S49"/>
  <c r="R49"/>
  <c r="J49" s="1"/>
  <c r="Q49"/>
  <c r="I49" s="1"/>
  <c r="P49"/>
  <c r="E49" s="1"/>
  <c r="T48"/>
  <c r="AA47"/>
  <c r="Z47"/>
  <c r="V45"/>
  <c r="U45"/>
  <c r="M45"/>
  <c r="L45"/>
  <c r="V44"/>
  <c r="V42" s="1"/>
  <c r="U44"/>
  <c r="U42" s="1"/>
  <c r="S44"/>
  <c r="S42" s="1"/>
  <c r="R44"/>
  <c r="Q44"/>
  <c r="Z44" s="1"/>
  <c r="Z42" s="1"/>
  <c r="P44"/>
  <c r="W44" s="1"/>
  <c r="O44"/>
  <c r="N44"/>
  <c r="N42" s="1"/>
  <c r="M44"/>
  <c r="L44"/>
  <c r="K44"/>
  <c r="Y42"/>
  <c r="B42"/>
  <c r="V41"/>
  <c r="V39" s="1"/>
  <c r="U41"/>
  <c r="U39" s="1"/>
  <c r="S41"/>
  <c r="S39" s="1"/>
  <c r="R41"/>
  <c r="AA41" s="1"/>
  <c r="AA39" s="1"/>
  <c r="Q41"/>
  <c r="Z41" s="1"/>
  <c r="Z39" s="1"/>
  <c r="P41"/>
  <c r="W41" s="1"/>
  <c r="O41"/>
  <c r="N41"/>
  <c r="N39" s="1"/>
  <c r="M41"/>
  <c r="L41"/>
  <c r="K41"/>
  <c r="Y39"/>
  <c r="B39"/>
  <c r="V38"/>
  <c r="V36" s="1"/>
  <c r="U38"/>
  <c r="U36" s="1"/>
  <c r="S38"/>
  <c r="S36" s="1"/>
  <c r="R38"/>
  <c r="AA38" s="1"/>
  <c r="AA36" s="1"/>
  <c r="Q38"/>
  <c r="Z38" s="1"/>
  <c r="Z36" s="1"/>
  <c r="P38"/>
  <c r="O38"/>
  <c r="N38"/>
  <c r="M38"/>
  <c r="L38"/>
  <c r="K38"/>
  <c r="Y36"/>
  <c r="N36"/>
  <c r="B36"/>
  <c r="V35"/>
  <c r="V33" s="1"/>
  <c r="U35"/>
  <c r="U33" s="1"/>
  <c r="S35"/>
  <c r="S33" s="1"/>
  <c r="R35"/>
  <c r="Q35"/>
  <c r="Z35" s="1"/>
  <c r="Z33" s="1"/>
  <c r="P35"/>
  <c r="W35" s="1"/>
  <c r="O35"/>
  <c r="N35"/>
  <c r="M35"/>
  <c r="L35"/>
  <c r="K35"/>
  <c r="Y33"/>
  <c r="N33"/>
  <c r="B33"/>
  <c r="S32"/>
  <c r="R32"/>
  <c r="Q32"/>
  <c r="Z32" s="1"/>
  <c r="Z30" s="1"/>
  <c r="P32"/>
  <c r="W32" s="1"/>
  <c r="O32"/>
  <c r="N32"/>
  <c r="N30" s="1"/>
  <c r="M32"/>
  <c r="L32"/>
  <c r="K32"/>
  <c r="Y30"/>
  <c r="V30"/>
  <c r="U30"/>
  <c r="S30"/>
  <c r="R30"/>
  <c r="J30" s="1"/>
  <c r="Q30"/>
  <c r="I30" s="1"/>
  <c r="P30"/>
  <c r="E30" s="1"/>
  <c r="B30"/>
  <c r="S29"/>
  <c r="R29"/>
  <c r="AA29" s="1"/>
  <c r="AA27" s="1"/>
  <c r="Q29"/>
  <c r="Z29" s="1"/>
  <c r="Z27" s="1"/>
  <c r="P29"/>
  <c r="W29" s="1"/>
  <c r="O29"/>
  <c r="N29"/>
  <c r="N27" s="1"/>
  <c r="M29"/>
  <c r="L29"/>
  <c r="K29"/>
  <c r="Y27"/>
  <c r="V27"/>
  <c r="U27"/>
  <c r="S27"/>
  <c r="R27"/>
  <c r="J27" s="1"/>
  <c r="Q27"/>
  <c r="I27" s="1"/>
  <c r="P27"/>
  <c r="E27" s="1"/>
  <c r="B27"/>
  <c r="S26"/>
  <c r="R26"/>
  <c r="AA26" s="1"/>
  <c r="AA24" s="1"/>
  <c r="Q26"/>
  <c r="Z26" s="1"/>
  <c r="Z24" s="1"/>
  <c r="P26"/>
  <c r="O26"/>
  <c r="N26"/>
  <c r="N24" s="1"/>
  <c r="M26"/>
  <c r="L26"/>
  <c r="K26"/>
  <c r="Y24"/>
  <c r="V24"/>
  <c r="U24"/>
  <c r="S24"/>
  <c r="R24"/>
  <c r="J24" s="1"/>
  <c r="Q24"/>
  <c r="I24" s="1"/>
  <c r="P24"/>
  <c r="B24"/>
  <c r="S23"/>
  <c r="S21" s="1"/>
  <c r="R23"/>
  <c r="AA23" s="1"/>
  <c r="AA21" s="1"/>
  <c r="Q23"/>
  <c r="P23"/>
  <c r="W23" s="1"/>
  <c r="W21" s="1"/>
  <c r="O23"/>
  <c r="N23"/>
  <c r="N21" s="1"/>
  <c r="M23"/>
  <c r="L23"/>
  <c r="K23"/>
  <c r="Y21"/>
  <c r="X21"/>
  <c r="V21"/>
  <c r="U21"/>
  <c r="R21"/>
  <c r="J21" s="1"/>
  <c r="B21"/>
  <c r="V20"/>
  <c r="V18" s="1"/>
  <c r="U20"/>
  <c r="U18" s="1"/>
  <c r="S20"/>
  <c r="S18" s="1"/>
  <c r="R20"/>
  <c r="Q20"/>
  <c r="Z20" s="1"/>
  <c r="Z18" s="1"/>
  <c r="P20"/>
  <c r="P18" s="1"/>
  <c r="E18" s="1"/>
  <c r="O20"/>
  <c r="N20"/>
  <c r="M20"/>
  <c r="L20"/>
  <c r="K20"/>
  <c r="Y18"/>
  <c r="N18"/>
  <c r="B18"/>
  <c r="V17"/>
  <c r="U17"/>
  <c r="S17"/>
  <c r="S15" s="1"/>
  <c r="R17"/>
  <c r="AA17" s="1"/>
  <c r="AA15" s="1"/>
  <c r="Q17"/>
  <c r="P17"/>
  <c r="W17" s="1"/>
  <c r="O17"/>
  <c r="N17"/>
  <c r="N15" s="1"/>
  <c r="M17"/>
  <c r="L17"/>
  <c r="K17"/>
  <c r="V15"/>
  <c r="U15"/>
  <c r="B15"/>
  <c r="S14"/>
  <c r="R14"/>
  <c r="J14" s="1"/>
  <c r="Q14"/>
  <c r="I14" s="1"/>
  <c r="P14"/>
  <c r="F14" s="1"/>
  <c r="H14" s="1"/>
  <c r="AA13"/>
  <c r="Z13"/>
  <c r="W13"/>
  <c r="V13"/>
  <c r="V11" s="1"/>
  <c r="U13"/>
  <c r="U11" s="1"/>
  <c r="AA11"/>
  <c r="Z11"/>
  <c r="W11"/>
  <c r="M11"/>
  <c r="L11"/>
  <c r="V10"/>
  <c r="U10"/>
  <c r="V9"/>
  <c r="U9"/>
  <c r="V7"/>
  <c r="U7"/>
  <c r="L7"/>
  <c r="M7" s="1"/>
  <c r="Q89" l="1"/>
  <c r="I89" s="1"/>
  <c r="P110"/>
  <c r="E110" s="1"/>
  <c r="X119" i="25"/>
  <c r="W119"/>
  <c r="C119" s="1"/>
  <c r="D119" s="1"/>
  <c r="F106" i="24"/>
  <c r="H106" s="1"/>
  <c r="J64"/>
  <c r="F44"/>
  <c r="I132"/>
  <c r="F125"/>
  <c r="H125" s="1"/>
  <c r="F109"/>
  <c r="H109" s="1"/>
  <c r="F95"/>
  <c r="J29"/>
  <c r="I85"/>
  <c r="F61"/>
  <c r="H61" s="1"/>
  <c r="G124"/>
  <c r="H124" s="1"/>
  <c r="J115"/>
  <c r="J112"/>
  <c r="F103"/>
  <c r="H103" s="1"/>
  <c r="F74"/>
  <c r="F65"/>
  <c r="H65" s="1"/>
  <c r="F41"/>
  <c r="H41" s="1"/>
  <c r="I32"/>
  <c r="F30"/>
  <c r="H30" s="1"/>
  <c r="F23"/>
  <c r="F89"/>
  <c r="H89" s="1"/>
  <c r="J82"/>
  <c r="I131"/>
  <c r="J128"/>
  <c r="I121"/>
  <c r="J106"/>
  <c r="F88"/>
  <c r="I67"/>
  <c r="J61"/>
  <c r="J58"/>
  <c r="F55"/>
  <c r="F29"/>
  <c r="H29" s="1"/>
  <c r="J26"/>
  <c r="Q83"/>
  <c r="I83" s="1"/>
  <c r="S96"/>
  <c r="F91"/>
  <c r="J75"/>
  <c r="F71"/>
  <c r="H71" s="1"/>
  <c r="I64"/>
  <c r="J52"/>
  <c r="I38"/>
  <c r="F27"/>
  <c r="H27" s="1"/>
  <c r="J17"/>
  <c r="AA98"/>
  <c r="AA96" s="1"/>
  <c r="J98"/>
  <c r="Z102"/>
  <c r="Z100" s="1"/>
  <c r="I102"/>
  <c r="AA109"/>
  <c r="AA107" s="1"/>
  <c r="J109"/>
  <c r="Z112"/>
  <c r="Z110" s="1"/>
  <c r="I112"/>
  <c r="Z115"/>
  <c r="Z113" s="1"/>
  <c r="I115"/>
  <c r="E119"/>
  <c r="F119"/>
  <c r="W121"/>
  <c r="F121"/>
  <c r="H121" s="1"/>
  <c r="W131"/>
  <c r="W129" s="1"/>
  <c r="F131"/>
  <c r="H131" s="1"/>
  <c r="Z17"/>
  <c r="Z15" s="1"/>
  <c r="I17"/>
  <c r="AA20"/>
  <c r="AA18" s="1"/>
  <c r="J20"/>
  <c r="Z23"/>
  <c r="Z21" s="1"/>
  <c r="I23"/>
  <c r="E24"/>
  <c r="F24"/>
  <c r="W26"/>
  <c r="X26" s="1"/>
  <c r="X24" s="1"/>
  <c r="F26"/>
  <c r="H26" s="1"/>
  <c r="AA32"/>
  <c r="AA30" s="1"/>
  <c r="J32"/>
  <c r="AA35"/>
  <c r="AA33" s="1"/>
  <c r="J35"/>
  <c r="W38"/>
  <c r="X38" s="1"/>
  <c r="X36" s="1"/>
  <c r="F38"/>
  <c r="H38" s="1"/>
  <c r="AA44"/>
  <c r="AA42" s="1"/>
  <c r="J44"/>
  <c r="Z52"/>
  <c r="Z50" s="1"/>
  <c r="I52"/>
  <c r="AA55"/>
  <c r="AA53" s="1"/>
  <c r="J55"/>
  <c r="W58"/>
  <c r="W56" s="1"/>
  <c r="F58"/>
  <c r="H58" s="1"/>
  <c r="E62"/>
  <c r="F62"/>
  <c r="H62" s="1"/>
  <c r="W64"/>
  <c r="W62" s="1"/>
  <c r="F64"/>
  <c r="H64" s="1"/>
  <c r="AA71"/>
  <c r="AA68" s="1"/>
  <c r="J71"/>
  <c r="AA74"/>
  <c r="AA72" s="1"/>
  <c r="J74"/>
  <c r="Z75"/>
  <c r="I75"/>
  <c r="Z82"/>
  <c r="Z80" s="1"/>
  <c r="I82"/>
  <c r="Z88"/>
  <c r="Z86" s="1"/>
  <c r="I88"/>
  <c r="AA91"/>
  <c r="AA89" s="1"/>
  <c r="J91"/>
  <c r="I128"/>
  <c r="F126"/>
  <c r="H126" s="1"/>
  <c r="H119"/>
  <c r="I98"/>
  <c r="H88"/>
  <c r="F75"/>
  <c r="H55"/>
  <c r="I35"/>
  <c r="H24"/>
  <c r="H23"/>
  <c r="I20"/>
  <c r="J132"/>
  <c r="J131"/>
  <c r="F128"/>
  <c r="H128" s="1"/>
  <c r="I118"/>
  <c r="F112"/>
  <c r="H112" s="1"/>
  <c r="I103"/>
  <c r="J99"/>
  <c r="F98"/>
  <c r="H98" s="1"/>
  <c r="H91"/>
  <c r="J85"/>
  <c r="F82"/>
  <c r="H82" s="1"/>
  <c r="F80"/>
  <c r="F79"/>
  <c r="H79" s="1"/>
  <c r="H75"/>
  <c r="I71"/>
  <c r="I70"/>
  <c r="J67"/>
  <c r="I55"/>
  <c r="F50"/>
  <c r="H50" s="1"/>
  <c r="F49"/>
  <c r="H49" s="1"/>
  <c r="H44"/>
  <c r="I41"/>
  <c r="F32"/>
  <c r="H32" s="1"/>
  <c r="F18"/>
  <c r="H18" s="1"/>
  <c r="F17"/>
  <c r="F132"/>
  <c r="H132" s="1"/>
  <c r="J121"/>
  <c r="J118"/>
  <c r="F118"/>
  <c r="H118" s="1"/>
  <c r="F115"/>
  <c r="H115" s="1"/>
  <c r="I109"/>
  <c r="I106"/>
  <c r="J102"/>
  <c r="F102"/>
  <c r="H102" s="1"/>
  <c r="F99"/>
  <c r="H99" s="1"/>
  <c r="H95"/>
  <c r="I91"/>
  <c r="J88"/>
  <c r="F86"/>
  <c r="H86" s="1"/>
  <c r="F85"/>
  <c r="H85" s="1"/>
  <c r="H80"/>
  <c r="I74"/>
  <c r="J70"/>
  <c r="F70"/>
  <c r="F67"/>
  <c r="H67" s="1"/>
  <c r="I61"/>
  <c r="I58"/>
  <c r="F52"/>
  <c r="H52" s="1"/>
  <c r="I44"/>
  <c r="J41"/>
  <c r="J38"/>
  <c r="F35"/>
  <c r="H35" s="1"/>
  <c r="I29"/>
  <c r="I26"/>
  <c r="J23"/>
  <c r="F20"/>
  <c r="H20" s="1"/>
  <c r="F37" i="25"/>
  <c r="E36"/>
  <c r="X27"/>
  <c r="K9"/>
  <c r="F102"/>
  <c r="E98"/>
  <c r="X21"/>
  <c r="W46"/>
  <c r="C46" s="1"/>
  <c r="D46" s="1"/>
  <c r="D66"/>
  <c r="H9"/>
  <c r="G9"/>
  <c r="C66"/>
  <c r="F67"/>
  <c r="E66"/>
  <c r="X46"/>
  <c r="C97"/>
  <c r="D97" s="1"/>
  <c r="C94"/>
  <c r="D94" s="1"/>
  <c r="C121"/>
  <c r="D121" s="1"/>
  <c r="C112"/>
  <c r="D112" s="1"/>
  <c r="C35"/>
  <c r="D35" s="1"/>
  <c r="C32"/>
  <c r="D32" s="1"/>
  <c r="C108"/>
  <c r="D108" s="1"/>
  <c r="C62"/>
  <c r="D62" s="1"/>
  <c r="L136"/>
  <c r="M136" s="1"/>
  <c r="J136"/>
  <c r="L131"/>
  <c r="M131" s="1"/>
  <c r="J131"/>
  <c r="L135"/>
  <c r="M135" s="1"/>
  <c r="J135"/>
  <c r="L129"/>
  <c r="M129" s="1"/>
  <c r="J129"/>
  <c r="L137"/>
  <c r="M137" s="1"/>
  <c r="J137"/>
  <c r="L127"/>
  <c r="M127" s="1"/>
  <c r="J127"/>
  <c r="L139"/>
  <c r="M139" s="1"/>
  <c r="J139"/>
  <c r="L134"/>
  <c r="M134" s="1"/>
  <c r="J134"/>
  <c r="L138"/>
  <c r="M138" s="1"/>
  <c r="J138"/>
  <c r="L133"/>
  <c r="M133" s="1"/>
  <c r="J133"/>
  <c r="C29"/>
  <c r="D29" s="1"/>
  <c r="J142"/>
  <c r="J140"/>
  <c r="C91"/>
  <c r="D91" s="1"/>
  <c r="C127"/>
  <c r="D127" s="1"/>
  <c r="C88"/>
  <c r="D88" s="1"/>
  <c r="C48"/>
  <c r="D48" s="1"/>
  <c r="C45"/>
  <c r="D45" s="1"/>
  <c r="C81"/>
  <c r="D81" s="1"/>
  <c r="C39"/>
  <c r="D39" s="1"/>
  <c r="J141"/>
  <c r="C109"/>
  <c r="D109" s="1"/>
  <c r="AF130"/>
  <c r="E132"/>
  <c r="F132" s="1"/>
  <c r="I132" s="1"/>
  <c r="C115"/>
  <c r="D115" s="1"/>
  <c r="C104"/>
  <c r="D104" s="1"/>
  <c r="C76"/>
  <c r="D76" s="1"/>
  <c r="C72"/>
  <c r="D72" s="1"/>
  <c r="C69"/>
  <c r="D69" s="1"/>
  <c r="C65"/>
  <c r="D65" s="1"/>
  <c r="C56"/>
  <c r="D56" s="1"/>
  <c r="C42"/>
  <c r="D42" s="1"/>
  <c r="C20"/>
  <c r="D20" s="1"/>
  <c r="C124"/>
  <c r="D124" s="1"/>
  <c r="C118"/>
  <c r="D118" s="1"/>
  <c r="C80"/>
  <c r="D80" s="1"/>
  <c r="C23"/>
  <c r="D23" s="1"/>
  <c r="C77"/>
  <c r="D77" s="1"/>
  <c r="C59"/>
  <c r="D59" s="1"/>
  <c r="C26"/>
  <c r="D26" s="1"/>
  <c r="C142"/>
  <c r="D142" s="1"/>
  <c r="C134"/>
  <c r="D134" s="1"/>
  <c r="C141"/>
  <c r="D141" s="1"/>
  <c r="C137"/>
  <c r="D137" s="1"/>
  <c r="L126"/>
  <c r="M126" s="1"/>
  <c r="J126"/>
  <c r="L125"/>
  <c r="M125" s="1"/>
  <c r="J125"/>
  <c r="L124"/>
  <c r="M124" s="1"/>
  <c r="J124"/>
  <c r="L123"/>
  <c r="M123" s="1"/>
  <c r="J123"/>
  <c r="L122"/>
  <c r="M122" s="1"/>
  <c r="J122"/>
  <c r="L121"/>
  <c r="M121" s="1"/>
  <c r="J121"/>
  <c r="L120"/>
  <c r="M120" s="1"/>
  <c r="J120"/>
  <c r="L119"/>
  <c r="M119" s="1"/>
  <c r="J119"/>
  <c r="L118"/>
  <c r="M118" s="1"/>
  <c r="J118"/>
  <c r="L117"/>
  <c r="M117" s="1"/>
  <c r="J117"/>
  <c r="L116"/>
  <c r="M116" s="1"/>
  <c r="J116"/>
  <c r="L115"/>
  <c r="M115" s="1"/>
  <c r="J115"/>
  <c r="L114"/>
  <c r="M114" s="1"/>
  <c r="J114"/>
  <c r="L113"/>
  <c r="M113" s="1"/>
  <c r="J113"/>
  <c r="L112"/>
  <c r="M112" s="1"/>
  <c r="J112"/>
  <c r="L111"/>
  <c r="M111" s="1"/>
  <c r="J111"/>
  <c r="L110"/>
  <c r="M110" s="1"/>
  <c r="J110"/>
  <c r="L109"/>
  <c r="M109" s="1"/>
  <c r="J109"/>
  <c r="L108"/>
  <c r="M108" s="1"/>
  <c r="J108"/>
  <c r="L107"/>
  <c r="M107" s="1"/>
  <c r="J107"/>
  <c r="L106"/>
  <c r="M106" s="1"/>
  <c r="J106"/>
  <c r="L105"/>
  <c r="M105" s="1"/>
  <c r="J105"/>
  <c r="L104"/>
  <c r="M104" s="1"/>
  <c r="J104"/>
  <c r="J103"/>
  <c r="L103"/>
  <c r="M103" s="1"/>
  <c r="J101"/>
  <c r="L101"/>
  <c r="M101" s="1"/>
  <c r="L99"/>
  <c r="M99" s="1"/>
  <c r="J99"/>
  <c r="L97"/>
  <c r="M97" s="1"/>
  <c r="J97"/>
  <c r="L96"/>
  <c r="M96" s="1"/>
  <c r="J96"/>
  <c r="L95"/>
  <c r="M95" s="1"/>
  <c r="J95"/>
  <c r="L94"/>
  <c r="M94" s="1"/>
  <c r="J94"/>
  <c r="L93"/>
  <c r="M93" s="1"/>
  <c r="J93"/>
  <c r="J92"/>
  <c r="L92"/>
  <c r="M92" s="1"/>
  <c r="J91"/>
  <c r="L91"/>
  <c r="M91" s="1"/>
  <c r="J90"/>
  <c r="L90"/>
  <c r="M90" s="1"/>
  <c r="J89"/>
  <c r="L89"/>
  <c r="M89" s="1"/>
  <c r="J88"/>
  <c r="L88"/>
  <c r="M88" s="1"/>
  <c r="J87"/>
  <c r="L87"/>
  <c r="M87" s="1"/>
  <c r="J86"/>
  <c r="L86"/>
  <c r="M86" s="1"/>
  <c r="J85"/>
  <c r="L85"/>
  <c r="M85" s="1"/>
  <c r="J83"/>
  <c r="L83"/>
  <c r="M83" s="1"/>
  <c r="J81"/>
  <c r="L81"/>
  <c r="M81" s="1"/>
  <c r="J79"/>
  <c r="L79"/>
  <c r="M79" s="1"/>
  <c r="J77"/>
  <c r="L77"/>
  <c r="M77" s="1"/>
  <c r="J75"/>
  <c r="L75"/>
  <c r="M75" s="1"/>
  <c r="J72"/>
  <c r="L72"/>
  <c r="M72" s="1"/>
  <c r="J71"/>
  <c r="L71"/>
  <c r="M71" s="1"/>
  <c r="J70"/>
  <c r="L70"/>
  <c r="M70" s="1"/>
  <c r="J69"/>
  <c r="L69"/>
  <c r="M69" s="1"/>
  <c r="J68"/>
  <c r="L68"/>
  <c r="M68" s="1"/>
  <c r="J65"/>
  <c r="L65"/>
  <c r="M65" s="1"/>
  <c r="J64"/>
  <c r="L64"/>
  <c r="M64" s="1"/>
  <c r="J63"/>
  <c r="L63"/>
  <c r="M63" s="1"/>
  <c r="J62"/>
  <c r="L62"/>
  <c r="M62" s="1"/>
  <c r="J61"/>
  <c r="L61"/>
  <c r="M61" s="1"/>
  <c r="J60"/>
  <c r="L60"/>
  <c r="M60" s="1"/>
  <c r="J59"/>
  <c r="L59"/>
  <c r="M59" s="1"/>
  <c r="J58"/>
  <c r="L58"/>
  <c r="M58" s="1"/>
  <c r="J57"/>
  <c r="L57"/>
  <c r="M57" s="1"/>
  <c r="J56"/>
  <c r="L56"/>
  <c r="M56" s="1"/>
  <c r="J55"/>
  <c r="L55"/>
  <c r="M55" s="1"/>
  <c r="J54"/>
  <c r="L54"/>
  <c r="M54" s="1"/>
  <c r="J53"/>
  <c r="L53"/>
  <c r="M53" s="1"/>
  <c r="J50"/>
  <c r="L50"/>
  <c r="M50" s="1"/>
  <c r="J48"/>
  <c r="L48"/>
  <c r="M48" s="1"/>
  <c r="J47"/>
  <c r="L47"/>
  <c r="M47" s="1"/>
  <c r="J46"/>
  <c r="L46"/>
  <c r="M46" s="1"/>
  <c r="J45"/>
  <c r="L45"/>
  <c r="M45" s="1"/>
  <c r="J44"/>
  <c r="L44"/>
  <c r="M44" s="1"/>
  <c r="J43"/>
  <c r="L43"/>
  <c r="M43" s="1"/>
  <c r="J42"/>
  <c r="L42"/>
  <c r="M42" s="1"/>
  <c r="J41"/>
  <c r="L41"/>
  <c r="M41" s="1"/>
  <c r="J40"/>
  <c r="L40"/>
  <c r="M40" s="1"/>
  <c r="J39"/>
  <c r="L39"/>
  <c r="M39" s="1"/>
  <c r="J38"/>
  <c r="L38"/>
  <c r="M38" s="1"/>
  <c r="J35"/>
  <c r="L35"/>
  <c r="M35" s="1"/>
  <c r="J34"/>
  <c r="L34"/>
  <c r="M34" s="1"/>
  <c r="J33"/>
  <c r="L33"/>
  <c r="M33" s="1"/>
  <c r="J32"/>
  <c r="L32"/>
  <c r="M32" s="1"/>
  <c r="J31"/>
  <c r="L31"/>
  <c r="M31" s="1"/>
  <c r="J30"/>
  <c r="L30"/>
  <c r="M30" s="1"/>
  <c r="J29"/>
  <c r="L29"/>
  <c r="M29" s="1"/>
  <c r="J28"/>
  <c r="L28"/>
  <c r="M28" s="1"/>
  <c r="J27"/>
  <c r="L27"/>
  <c r="M27" s="1"/>
  <c r="J26"/>
  <c r="L26"/>
  <c r="M26" s="1"/>
  <c r="J25"/>
  <c r="L25"/>
  <c r="M25" s="1"/>
  <c r="L24"/>
  <c r="M24" s="1"/>
  <c r="J24"/>
  <c r="J23"/>
  <c r="L23"/>
  <c r="M23" s="1"/>
  <c r="L22"/>
  <c r="M22" s="1"/>
  <c r="J22"/>
  <c r="L21"/>
  <c r="M21" s="1"/>
  <c r="J21"/>
  <c r="L19"/>
  <c r="M19" s="1"/>
  <c r="J19"/>
  <c r="L16"/>
  <c r="M16" s="1"/>
  <c r="J16"/>
  <c r="L14"/>
  <c r="M14" s="1"/>
  <c r="J14"/>
  <c r="J10"/>
  <c r="L10"/>
  <c r="M10" s="1"/>
  <c r="Y18"/>
  <c r="X135"/>
  <c r="W89"/>
  <c r="C89" s="1"/>
  <c r="D89" s="1"/>
  <c r="W43"/>
  <c r="C43" s="1"/>
  <c r="D43" s="1"/>
  <c r="AG102"/>
  <c r="Z135"/>
  <c r="Z139"/>
  <c r="AH59"/>
  <c r="AH57" s="1"/>
  <c r="AG106"/>
  <c r="X24"/>
  <c r="Y122"/>
  <c r="AG139"/>
  <c r="Y63"/>
  <c r="X110"/>
  <c r="W18"/>
  <c r="C18" s="1"/>
  <c r="X57"/>
  <c r="W113"/>
  <c r="C113" s="1"/>
  <c r="D113" s="1"/>
  <c r="AH135"/>
  <c r="AE45"/>
  <c r="AE43" s="1"/>
  <c r="AD40"/>
  <c r="AE42"/>
  <c r="AE40" s="1"/>
  <c r="Y102"/>
  <c r="W125"/>
  <c r="C125" s="1"/>
  <c r="D125" s="1"/>
  <c r="X40"/>
  <c r="Z78"/>
  <c r="Y139"/>
  <c r="X18"/>
  <c r="W24"/>
  <c r="C24" s="1"/>
  <c r="D24" s="1"/>
  <c r="W40"/>
  <c r="C40" s="1"/>
  <c r="D40" s="1"/>
  <c r="X74"/>
  <c r="Z102"/>
  <c r="AH105"/>
  <c r="AH102" s="1"/>
  <c r="Y110"/>
  <c r="X113"/>
  <c r="AD18"/>
  <c r="AE20"/>
  <c r="AF20" s="1"/>
  <c r="AE112"/>
  <c r="AE110" s="1"/>
  <c r="AD110"/>
  <c r="AD46"/>
  <c r="AE48"/>
  <c r="AE46" s="1"/>
  <c r="AE65"/>
  <c r="AE63" s="1"/>
  <c r="AD63"/>
  <c r="AH62"/>
  <c r="AH60" s="1"/>
  <c r="W57"/>
  <c r="C57" s="1"/>
  <c r="X63"/>
  <c r="AH74"/>
  <c r="Y89"/>
  <c r="Y82" s="1"/>
  <c r="W110"/>
  <c r="C110" s="1"/>
  <c r="D110" s="1"/>
  <c r="X122"/>
  <c r="W135"/>
  <c r="C135" s="1"/>
  <c r="D135" s="1"/>
  <c r="AG138"/>
  <c r="AG135" s="1"/>
  <c r="AH142"/>
  <c r="AH139" s="1"/>
  <c r="Y24"/>
  <c r="Y43"/>
  <c r="X60"/>
  <c r="W63"/>
  <c r="C63" s="1"/>
  <c r="D63" s="1"/>
  <c r="AG74"/>
  <c r="X78"/>
  <c r="Y78"/>
  <c r="X89"/>
  <c r="X82" s="1"/>
  <c r="X102"/>
  <c r="X106"/>
  <c r="Z106"/>
  <c r="Z98" s="1"/>
  <c r="Y113"/>
  <c r="W122"/>
  <c r="C122" s="1"/>
  <c r="D122" s="1"/>
  <c r="Y125"/>
  <c r="AD125"/>
  <c r="W139"/>
  <c r="C139" s="1"/>
  <c r="D139" s="1"/>
  <c r="AG78"/>
  <c r="X139"/>
  <c r="X128" s="1"/>
  <c r="Y40"/>
  <c r="X43"/>
  <c r="W60"/>
  <c r="C60" s="1"/>
  <c r="D60" s="1"/>
  <c r="Y74"/>
  <c r="Z74"/>
  <c r="W78"/>
  <c r="C78" s="1"/>
  <c r="D78" s="1"/>
  <c r="AH81"/>
  <c r="AH78" s="1"/>
  <c r="W102"/>
  <c r="C102" s="1"/>
  <c r="W106"/>
  <c r="C106" s="1"/>
  <c r="D106" s="1"/>
  <c r="Y106"/>
  <c r="X125"/>
  <c r="AH128"/>
  <c r="AD119"/>
  <c r="AF100"/>
  <c r="AF84"/>
  <c r="Z82"/>
  <c r="W82"/>
  <c r="C82" s="1"/>
  <c r="D82" s="1"/>
  <c r="AF51"/>
  <c r="E51" s="1"/>
  <c r="F51" s="1"/>
  <c r="I51" s="1"/>
  <c r="L51" s="1"/>
  <c r="M51" s="1"/>
  <c r="Z13"/>
  <c r="AD37"/>
  <c r="AE69"/>
  <c r="AE67" s="1"/>
  <c r="AD67"/>
  <c r="AE97"/>
  <c r="AE95" s="1"/>
  <c r="AD95"/>
  <c r="AE141"/>
  <c r="AE139" s="1"/>
  <c r="AD139"/>
  <c r="AD30"/>
  <c r="AE32"/>
  <c r="AE30" s="1"/>
  <c r="AE72"/>
  <c r="AE70" s="1"/>
  <c r="AD70"/>
  <c r="AD78"/>
  <c r="AE80"/>
  <c r="AD86"/>
  <c r="AE88"/>
  <c r="AE86" s="1"/>
  <c r="AD33"/>
  <c r="AE35"/>
  <c r="AE33" s="1"/>
  <c r="AE56"/>
  <c r="AE54" s="1"/>
  <c r="AD54"/>
  <c r="AE76"/>
  <c r="AD74"/>
  <c r="AE94"/>
  <c r="AE92" s="1"/>
  <c r="AD92"/>
  <c r="AD106"/>
  <c r="AE106" s="1"/>
  <c r="AE108"/>
  <c r="AD116"/>
  <c r="AE118"/>
  <c r="AE116" s="1"/>
  <c r="AD27"/>
  <c r="AE29"/>
  <c r="AE27" s="1"/>
  <c r="AD132"/>
  <c r="AE134"/>
  <c r="AE132" s="1"/>
  <c r="AE137"/>
  <c r="AG128"/>
  <c r="W74"/>
  <c r="C74" s="1"/>
  <c r="AD105"/>
  <c r="AD138"/>
  <c r="AE138" s="1"/>
  <c r="AD23"/>
  <c r="AH109"/>
  <c r="AH106" s="1"/>
  <c r="Y135"/>
  <c r="P33" i="24"/>
  <c r="P39"/>
  <c r="AA129"/>
  <c r="S100"/>
  <c r="S92" s="1"/>
  <c r="E74"/>
  <c r="E64"/>
  <c r="R113"/>
  <c r="J113" s="1"/>
  <c r="R53"/>
  <c r="J53" s="1"/>
  <c r="E82"/>
  <c r="Q116"/>
  <c r="I116" s="1"/>
  <c r="E44"/>
  <c r="W98"/>
  <c r="X98" s="1"/>
  <c r="E132"/>
  <c r="E128"/>
  <c r="E112"/>
  <c r="E88"/>
  <c r="E52"/>
  <c r="E32"/>
  <c r="E20"/>
  <c r="Q96"/>
  <c r="I96" s="1"/>
  <c r="R116"/>
  <c r="J116" s="1"/>
  <c r="E121"/>
  <c r="E109"/>
  <c r="E85"/>
  <c r="E61"/>
  <c r="E41"/>
  <c r="E29"/>
  <c r="E17"/>
  <c r="E118"/>
  <c r="E106"/>
  <c r="E102"/>
  <c r="E70"/>
  <c r="E58"/>
  <c r="E38"/>
  <c r="E26"/>
  <c r="Q76"/>
  <c r="I76" s="1"/>
  <c r="S129"/>
  <c r="E131"/>
  <c r="E115"/>
  <c r="E103"/>
  <c r="E91"/>
  <c r="E75"/>
  <c r="E71"/>
  <c r="E67"/>
  <c r="E55"/>
  <c r="E35"/>
  <c r="E23"/>
  <c r="Y94"/>
  <c r="Y78"/>
  <c r="R59"/>
  <c r="J59" s="1"/>
  <c r="P72"/>
  <c r="R15"/>
  <c r="J15" s="1"/>
  <c r="Q18"/>
  <c r="I18" s="1"/>
  <c r="P21"/>
  <c r="R36"/>
  <c r="J36" s="1"/>
  <c r="R42"/>
  <c r="J42" s="1"/>
  <c r="Z99"/>
  <c r="Z96" s="1"/>
  <c r="P107"/>
  <c r="X115"/>
  <c r="X113" s="1"/>
  <c r="W113"/>
  <c r="P15"/>
  <c r="S11"/>
  <c r="W20"/>
  <c r="X20" s="1"/>
  <c r="X18" s="1"/>
  <c r="P36"/>
  <c r="P42"/>
  <c r="P53"/>
  <c r="P59"/>
  <c r="P96"/>
  <c r="P100"/>
  <c r="Q104"/>
  <c r="I104" s="1"/>
  <c r="Q133"/>
  <c r="I133" s="1"/>
  <c r="R96"/>
  <c r="J96" s="1"/>
  <c r="R33"/>
  <c r="J33" s="1"/>
  <c r="R39"/>
  <c r="J39" s="1"/>
  <c r="Q56"/>
  <c r="I56" s="1"/>
  <c r="Z68"/>
  <c r="P113"/>
  <c r="R119"/>
  <c r="J119" s="1"/>
  <c r="Z129"/>
  <c r="P133"/>
  <c r="AA133"/>
  <c r="X44"/>
  <c r="X42" s="1"/>
  <c r="W42"/>
  <c r="X17"/>
  <c r="W15"/>
  <c r="X61"/>
  <c r="X59" s="1"/>
  <c r="W59"/>
  <c r="X106"/>
  <c r="X104" s="1"/>
  <c r="W104"/>
  <c r="X35"/>
  <c r="X33" s="1"/>
  <c r="W33"/>
  <c r="X41"/>
  <c r="X39" s="1"/>
  <c r="W39"/>
  <c r="X121"/>
  <c r="X119" s="1"/>
  <c r="W119"/>
  <c r="Q15"/>
  <c r="I15" s="1"/>
  <c r="R18"/>
  <c r="J18" s="1"/>
  <c r="Q21"/>
  <c r="I21" s="1"/>
  <c r="Z55"/>
  <c r="Z53" s="1"/>
  <c r="P56"/>
  <c r="R68"/>
  <c r="J68" s="1"/>
  <c r="S68"/>
  <c r="P83"/>
  <c r="F83" s="1"/>
  <c r="P104"/>
  <c r="Q113"/>
  <c r="I113" s="1"/>
  <c r="P116"/>
  <c r="Q119"/>
  <c r="I119" s="1"/>
  <c r="P129"/>
  <c r="Q33"/>
  <c r="I33" s="1"/>
  <c r="Q36"/>
  <c r="I36" s="1"/>
  <c r="Q39"/>
  <c r="I39" s="1"/>
  <c r="Q42"/>
  <c r="I42" s="1"/>
  <c r="AA58"/>
  <c r="AA56" s="1"/>
  <c r="Q68"/>
  <c r="I68" s="1"/>
  <c r="Z72"/>
  <c r="S72"/>
  <c r="Z133"/>
  <c r="S133"/>
  <c r="Q59"/>
  <c r="I59" s="1"/>
  <c r="Q72"/>
  <c r="I72" s="1"/>
  <c r="R72"/>
  <c r="J72" s="1"/>
  <c r="R83"/>
  <c r="S76"/>
  <c r="Q100"/>
  <c r="I100" s="1"/>
  <c r="R100"/>
  <c r="J100" s="1"/>
  <c r="R104"/>
  <c r="J104" s="1"/>
  <c r="Q107"/>
  <c r="I107" s="1"/>
  <c r="Q129"/>
  <c r="I129" s="1"/>
  <c r="R133"/>
  <c r="J133" s="1"/>
  <c r="X67"/>
  <c r="X65" s="1"/>
  <c r="W65"/>
  <c r="X29"/>
  <c r="X27" s="1"/>
  <c r="W27"/>
  <c r="W30"/>
  <c r="X32"/>
  <c r="X30" s="1"/>
  <c r="W50"/>
  <c r="X52"/>
  <c r="X50" s="1"/>
  <c r="X70"/>
  <c r="W68"/>
  <c r="X91"/>
  <c r="X89" s="1"/>
  <c r="W89"/>
  <c r="W100"/>
  <c r="X100" s="1"/>
  <c r="X102"/>
  <c r="W110"/>
  <c r="X112"/>
  <c r="X110" s="1"/>
  <c r="W80"/>
  <c r="X82"/>
  <c r="X80" s="1"/>
  <c r="X88"/>
  <c r="X86" s="1"/>
  <c r="W86"/>
  <c r="W24"/>
  <c r="X64"/>
  <c r="X62" s="1"/>
  <c r="W72"/>
  <c r="X74"/>
  <c r="W126"/>
  <c r="X128"/>
  <c r="X126" s="1"/>
  <c r="X135"/>
  <c r="X133" s="1"/>
  <c r="W133"/>
  <c r="AA103"/>
  <c r="AA100" s="1"/>
  <c r="P68"/>
  <c r="W99"/>
  <c r="R129"/>
  <c r="J129" s="1"/>
  <c r="F110" l="1"/>
  <c r="H110" s="1"/>
  <c r="W36"/>
  <c r="E96"/>
  <c r="F96"/>
  <c r="H96" s="1"/>
  <c r="E42"/>
  <c r="F42"/>
  <c r="H42" s="1"/>
  <c r="E15"/>
  <c r="F15"/>
  <c r="E107"/>
  <c r="F107"/>
  <c r="E21"/>
  <c r="F21"/>
  <c r="E39"/>
  <c r="F39"/>
  <c r="H39" s="1"/>
  <c r="E116"/>
  <c r="F116"/>
  <c r="E133"/>
  <c r="F133"/>
  <c r="H133" s="1"/>
  <c r="E100"/>
  <c r="F100"/>
  <c r="H100" s="1"/>
  <c r="E53"/>
  <c r="F53"/>
  <c r="H53" s="1"/>
  <c r="E72"/>
  <c r="F72"/>
  <c r="R76"/>
  <c r="J76" s="1"/>
  <c r="J83"/>
  <c r="E113"/>
  <c r="F113"/>
  <c r="H113" s="1"/>
  <c r="E59"/>
  <c r="F59"/>
  <c r="H59" s="1"/>
  <c r="Y92"/>
  <c r="G92" s="1"/>
  <c r="G94"/>
  <c r="H94" s="1"/>
  <c r="E68"/>
  <c r="F68"/>
  <c r="E129"/>
  <c r="F129"/>
  <c r="H129" s="1"/>
  <c r="E104"/>
  <c r="F104"/>
  <c r="H104" s="1"/>
  <c r="E56"/>
  <c r="F56"/>
  <c r="H56" s="1"/>
  <c r="E36"/>
  <c r="F36"/>
  <c r="H36" s="1"/>
  <c r="Y76"/>
  <c r="G76" s="1"/>
  <c r="G78"/>
  <c r="H78" s="1"/>
  <c r="E33"/>
  <c r="F33"/>
  <c r="H33" s="1"/>
  <c r="X131"/>
  <c r="X129" s="1"/>
  <c r="X124" s="1"/>
  <c r="X122" s="1"/>
  <c r="I37" i="25"/>
  <c r="F36"/>
  <c r="D36"/>
  <c r="I102"/>
  <c r="F98"/>
  <c r="D57"/>
  <c r="D102"/>
  <c r="D98" s="1"/>
  <c r="C98"/>
  <c r="D74"/>
  <c r="D73" s="1"/>
  <c r="C73"/>
  <c r="C49" s="1"/>
  <c r="I67"/>
  <c r="F66"/>
  <c r="C36"/>
  <c r="Z128"/>
  <c r="D18"/>
  <c r="D17" s="1"/>
  <c r="C17"/>
  <c r="L132"/>
  <c r="M132" s="1"/>
  <c r="J132"/>
  <c r="J51"/>
  <c r="AF82"/>
  <c r="E82" s="1"/>
  <c r="F82" s="1"/>
  <c r="I82" s="1"/>
  <c r="E84"/>
  <c r="F84" s="1"/>
  <c r="I84" s="1"/>
  <c r="AF128"/>
  <c r="E128" s="1"/>
  <c r="F128" s="1"/>
  <c r="I128" s="1"/>
  <c r="E130"/>
  <c r="F130" s="1"/>
  <c r="I130" s="1"/>
  <c r="AF98"/>
  <c r="E100"/>
  <c r="F100" s="1"/>
  <c r="I100" s="1"/>
  <c r="AF18"/>
  <c r="E20"/>
  <c r="F20" s="1"/>
  <c r="I20" s="1"/>
  <c r="Z49"/>
  <c r="Y128"/>
  <c r="W128"/>
  <c r="C128" s="1"/>
  <c r="D128" s="1"/>
  <c r="Y13"/>
  <c r="X49"/>
  <c r="AG52"/>
  <c r="AG12" s="1"/>
  <c r="W13"/>
  <c r="Y49"/>
  <c r="X98"/>
  <c r="Y98"/>
  <c r="X13"/>
  <c r="W98"/>
  <c r="AH52"/>
  <c r="W49"/>
  <c r="AE18"/>
  <c r="AD135"/>
  <c r="AE135"/>
  <c r="AE130" s="1"/>
  <c r="AE128" s="1"/>
  <c r="AE84"/>
  <c r="AE82" s="1"/>
  <c r="AD52"/>
  <c r="AD12" s="1"/>
  <c r="AE23"/>
  <c r="AE21" s="1"/>
  <c r="AD21"/>
  <c r="AE74"/>
  <c r="AF76"/>
  <c r="AE105"/>
  <c r="AE102" s="1"/>
  <c r="AE100" s="1"/>
  <c r="AE98" s="1"/>
  <c r="AD102"/>
  <c r="AF80"/>
  <c r="AE78"/>
  <c r="AE51"/>
  <c r="Z48" i="24"/>
  <c r="Z45" s="1"/>
  <c r="Z7" s="1"/>
  <c r="Z9" s="1"/>
  <c r="S122"/>
  <c r="P76"/>
  <c r="E83"/>
  <c r="Q122"/>
  <c r="I122" s="1"/>
  <c r="W18"/>
  <c r="P122"/>
  <c r="X78"/>
  <c r="X76" s="1"/>
  <c r="AA48"/>
  <c r="AA10" s="1"/>
  <c r="P11"/>
  <c r="W48"/>
  <c r="W10" s="1"/>
  <c r="Q92"/>
  <c r="I92" s="1"/>
  <c r="R45"/>
  <c r="J45" s="1"/>
  <c r="R122"/>
  <c r="J122" s="1"/>
  <c r="P45"/>
  <c r="F45" s="1"/>
  <c r="Q11"/>
  <c r="I11" s="1"/>
  <c r="R11"/>
  <c r="J11" s="1"/>
  <c r="R92"/>
  <c r="J92" s="1"/>
  <c r="Q45"/>
  <c r="I45" s="1"/>
  <c r="P92"/>
  <c r="S45"/>
  <c r="Y17"/>
  <c r="X15"/>
  <c r="X11" s="1"/>
  <c r="X13" s="1"/>
  <c r="X68"/>
  <c r="Y70"/>
  <c r="X99"/>
  <c r="X96" s="1"/>
  <c r="X94" s="1"/>
  <c r="X92" s="1"/>
  <c r="W96"/>
  <c r="Y74"/>
  <c r="X72"/>
  <c r="X47"/>
  <c r="Y15" l="1"/>
  <c r="G17"/>
  <c r="H17" s="1"/>
  <c r="E11"/>
  <c r="F11"/>
  <c r="E122"/>
  <c r="F122"/>
  <c r="H122" s="1"/>
  <c r="E76"/>
  <c r="F76"/>
  <c r="H76" s="1"/>
  <c r="E92"/>
  <c r="F92"/>
  <c r="H92" s="1"/>
  <c r="Y72"/>
  <c r="G72" s="1"/>
  <c r="H72" s="1"/>
  <c r="G74"/>
  <c r="H74" s="1"/>
  <c r="Y68"/>
  <c r="G68" s="1"/>
  <c r="H68" s="1"/>
  <c r="G70"/>
  <c r="H70" s="1"/>
  <c r="I36" i="25"/>
  <c r="L37"/>
  <c r="J37"/>
  <c r="J36" s="1"/>
  <c r="D13"/>
  <c r="I98"/>
  <c r="L102"/>
  <c r="J102"/>
  <c r="J98" s="1"/>
  <c r="D49"/>
  <c r="D9" s="1"/>
  <c r="Z9"/>
  <c r="C13"/>
  <c r="C9" s="1"/>
  <c r="I66"/>
  <c r="L67"/>
  <c r="J67"/>
  <c r="J66" s="1"/>
  <c r="L100"/>
  <c r="M100" s="1"/>
  <c r="J100"/>
  <c r="L128"/>
  <c r="M128" s="1"/>
  <c r="J128"/>
  <c r="L130"/>
  <c r="M130" s="1"/>
  <c r="J130"/>
  <c r="L84"/>
  <c r="M84" s="1"/>
  <c r="J84"/>
  <c r="L82"/>
  <c r="M82" s="1"/>
  <c r="J82"/>
  <c r="AF13"/>
  <c r="E18"/>
  <c r="AF78"/>
  <c r="E78" s="1"/>
  <c r="F78" s="1"/>
  <c r="I78" s="1"/>
  <c r="E80"/>
  <c r="F80" s="1"/>
  <c r="I80" s="1"/>
  <c r="AF74"/>
  <c r="E74" s="1"/>
  <c r="E76"/>
  <c r="F76" s="1"/>
  <c r="I76" s="1"/>
  <c r="J20"/>
  <c r="L20"/>
  <c r="M20" s="1"/>
  <c r="AD51"/>
  <c r="AD49" s="1"/>
  <c r="AG49"/>
  <c r="AG9" s="1"/>
  <c r="AG11" s="1"/>
  <c r="X9"/>
  <c r="Y9"/>
  <c r="W9"/>
  <c r="AE13"/>
  <c r="AE15" s="1"/>
  <c r="AH12"/>
  <c r="AH49"/>
  <c r="AH9" s="1"/>
  <c r="AH11" s="1"/>
  <c r="AE52"/>
  <c r="AE12" s="1"/>
  <c r="Z10" i="24"/>
  <c r="S7"/>
  <c r="E7" s="1"/>
  <c r="W47"/>
  <c r="W45" s="1"/>
  <c r="E45"/>
  <c r="P7"/>
  <c r="R7"/>
  <c r="J7" s="1"/>
  <c r="AA45"/>
  <c r="AA7" s="1"/>
  <c r="AA9" s="1"/>
  <c r="Q7"/>
  <c r="I7" s="1"/>
  <c r="X48"/>
  <c r="X10" s="1"/>
  <c r="Y48" l="1"/>
  <c r="G48" s="1"/>
  <c r="H48" s="1"/>
  <c r="Y11"/>
  <c r="G15"/>
  <c r="H15" s="1"/>
  <c r="L36" i="25"/>
  <c r="M37"/>
  <c r="M36" s="1"/>
  <c r="M102"/>
  <c r="M98" s="1"/>
  <c r="L98"/>
  <c r="F74"/>
  <c r="E73"/>
  <c r="E49" s="1"/>
  <c r="M67"/>
  <c r="M66" s="1"/>
  <c r="L66"/>
  <c r="F18"/>
  <c r="E17"/>
  <c r="E13" s="1"/>
  <c r="J78"/>
  <c r="L78"/>
  <c r="M78" s="1"/>
  <c r="J80"/>
  <c r="L80"/>
  <c r="M80" s="1"/>
  <c r="AF15"/>
  <c r="E15" s="1"/>
  <c r="F15" s="1"/>
  <c r="I15" s="1"/>
  <c r="J76"/>
  <c r="L76"/>
  <c r="M76" s="1"/>
  <c r="AF52"/>
  <c r="E52" s="1"/>
  <c r="F52" s="1"/>
  <c r="I52" s="1"/>
  <c r="AE49"/>
  <c r="AE9" s="1"/>
  <c r="AE11" s="1"/>
  <c r="AD9"/>
  <c r="AD11" s="1"/>
  <c r="W7" i="24"/>
  <c r="W9" s="1"/>
  <c r="F7"/>
  <c r="X45"/>
  <c r="X7" s="1"/>
  <c r="X9" s="1"/>
  <c r="Y10" l="1"/>
  <c r="G10" s="1"/>
  <c r="H10" s="1"/>
  <c r="E9" i="25"/>
  <c r="Y45" i="24"/>
  <c r="Y7" s="1"/>
  <c r="Y13"/>
  <c r="G13" s="1"/>
  <c r="H13" s="1"/>
  <c r="G11"/>
  <c r="H11" s="1"/>
  <c r="I74" i="25"/>
  <c r="F73"/>
  <c r="F49" s="1"/>
  <c r="I18"/>
  <c r="F17"/>
  <c r="F13" s="1"/>
  <c r="AF12"/>
  <c r="E12" s="1"/>
  <c r="F12" s="1"/>
  <c r="I12" s="1"/>
  <c r="L12" s="1"/>
  <c r="M12" s="1"/>
  <c r="J15"/>
  <c r="L15"/>
  <c r="M15" s="1"/>
  <c r="J52"/>
  <c r="L52"/>
  <c r="M52" s="1"/>
  <c r="AF49"/>
  <c r="G45" i="24" l="1"/>
  <c r="H45" s="1"/>
  <c r="G7"/>
  <c r="H7" s="1"/>
  <c r="Y9"/>
  <c r="G9" s="1"/>
  <c r="H9" s="1"/>
  <c r="F9" i="25"/>
  <c r="I73"/>
  <c r="I49" s="1"/>
  <c r="L74"/>
  <c r="J74"/>
  <c r="J73" s="1"/>
  <c r="J49" s="1"/>
  <c r="I17"/>
  <c r="I13" s="1"/>
  <c r="L18"/>
  <c r="J18"/>
  <c r="J17" s="1"/>
  <c r="J13" s="1"/>
  <c r="J12"/>
  <c r="AF9"/>
  <c r="J9" l="1"/>
  <c r="I9"/>
  <c r="M74"/>
  <c r="M73" s="1"/>
  <c r="M49" s="1"/>
  <c r="L73"/>
  <c r="L49" s="1"/>
  <c r="M18"/>
  <c r="M17" s="1"/>
  <c r="M13" s="1"/>
  <c r="L17"/>
  <c r="L13" s="1"/>
  <c r="AF11"/>
  <c r="E11" s="1"/>
  <c r="F11" s="1"/>
  <c r="I11" s="1"/>
  <c r="G10" i="12"/>
  <c r="H10" s="1"/>
  <c r="I10" s="1"/>
  <c r="J10" s="1"/>
  <c r="K10" s="1"/>
  <c r="L10" s="1"/>
  <c r="M10" s="1"/>
  <c r="N10" s="1"/>
  <c r="O10" s="1"/>
  <c r="P10" s="1"/>
  <c r="D10"/>
  <c r="E10" s="1"/>
  <c r="G9" i="10" s="1"/>
  <c r="F10" i="12"/>
  <c r="H9" i="10" s="1"/>
  <c r="I21" i="7"/>
  <c r="J21"/>
  <c r="H21"/>
  <c r="K18"/>
  <c r="J10" i="5"/>
  <c r="I22" i="4"/>
  <c r="J22"/>
  <c r="I20"/>
  <c r="J20"/>
  <c r="H22"/>
  <c r="H20" s="1"/>
  <c r="I19" i="7"/>
  <c r="K17"/>
  <c r="K15" i="4"/>
  <c r="M9" i="25" l="1"/>
  <c r="L9"/>
  <c r="J11"/>
  <c r="L11"/>
  <c r="M11" s="1"/>
  <c r="J9" i="10"/>
  <c r="I9"/>
  <c r="E12" i="12"/>
  <c r="F12"/>
  <c r="G12"/>
  <c r="H12"/>
  <c r="I12" s="1"/>
  <c r="J12" s="1"/>
  <c r="K12" s="1"/>
  <c r="L12" s="1"/>
  <c r="M12" s="1"/>
  <c r="N12" s="1"/>
  <c r="O12" s="1"/>
  <c r="P12" s="1"/>
  <c r="D12"/>
  <c r="J42" i="10" l="1"/>
  <c r="I42"/>
  <c r="H42"/>
  <c r="G42"/>
  <c r="F42"/>
  <c r="J41"/>
  <c r="I41"/>
  <c r="H41"/>
  <c r="G41"/>
  <c r="F41"/>
  <c r="J40"/>
  <c r="I40"/>
  <c r="H40"/>
  <c r="G40"/>
  <c r="F40"/>
  <c r="J39"/>
  <c r="I39"/>
  <c r="H39"/>
  <c r="G39"/>
  <c r="F39"/>
  <c r="J38"/>
  <c r="I38"/>
  <c r="H38"/>
  <c r="G38"/>
  <c r="F38"/>
  <c r="J37"/>
  <c r="I37"/>
  <c r="H37"/>
  <c r="G37"/>
  <c r="F37"/>
  <c r="J36"/>
  <c r="I36"/>
  <c r="H36"/>
  <c r="G36"/>
  <c r="F36"/>
  <c r="J35"/>
  <c r="I35"/>
  <c r="H35"/>
  <c r="G35"/>
  <c r="F35"/>
  <c r="J34"/>
  <c r="I34"/>
  <c r="H34"/>
  <c r="G34"/>
  <c r="F34"/>
  <c r="J33"/>
  <c r="I33"/>
  <c r="H33"/>
  <c r="G33"/>
  <c r="F33"/>
  <c r="J32"/>
  <c r="I32"/>
  <c r="H32"/>
  <c r="G32"/>
  <c r="F32"/>
  <c r="J31"/>
  <c r="I31"/>
  <c r="H31"/>
  <c r="G31"/>
  <c r="F31"/>
  <c r="F30"/>
  <c r="G30"/>
  <c r="H30"/>
  <c r="I30"/>
  <c r="J30"/>
  <c r="G29"/>
  <c r="H29"/>
  <c r="I29"/>
  <c r="J29"/>
  <c r="F29"/>
  <c r="C29"/>
  <c r="G11"/>
  <c r="H11"/>
  <c r="I11"/>
  <c r="J11"/>
  <c r="F11"/>
  <c r="C11"/>
  <c r="H19" i="22" l="1"/>
  <c r="K13"/>
  <c r="K11"/>
  <c r="I23" i="16"/>
  <c r="I20" s="1"/>
  <c r="J23"/>
  <c r="H23"/>
  <c r="H20" s="1"/>
  <c r="K18"/>
  <c r="K19"/>
  <c r="I19" i="22"/>
  <c r="I17" s="1"/>
  <c r="J20" i="16"/>
  <c r="I22"/>
  <c r="J22"/>
  <c r="K22"/>
  <c r="K17"/>
  <c r="K23" s="1"/>
  <c r="K16"/>
  <c r="L17" i="22"/>
  <c r="K12"/>
  <c r="K9"/>
  <c r="K10" l="1"/>
  <c r="K20" i="16"/>
  <c r="H17" i="22"/>
  <c r="J19" l="1"/>
  <c r="J17" s="1"/>
  <c r="K19" l="1"/>
  <c r="K17" s="1"/>
  <c r="H22" i="16" l="1"/>
  <c r="K15"/>
  <c r="K18" i="4"/>
  <c r="K17"/>
  <c r="K14" i="16"/>
  <c r="K9" i="4"/>
  <c r="E11" i="12"/>
  <c r="F11"/>
  <c r="G11"/>
  <c r="H11"/>
  <c r="I11" s="1"/>
  <c r="J11" s="1"/>
  <c r="K11" s="1"/>
  <c r="L11" s="1"/>
  <c r="M11" s="1"/>
  <c r="N11" s="1"/>
  <c r="O11" s="1"/>
  <c r="P11" s="1"/>
  <c r="D11"/>
  <c r="C11"/>
  <c r="B11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22" i="7"/>
  <c r="J22"/>
  <c r="H22"/>
  <c r="H19" l="1"/>
  <c r="F43" i="13"/>
  <c r="G43" s="1"/>
  <c r="F29"/>
  <c r="G29" s="1"/>
  <c r="I51"/>
  <c r="J51"/>
  <c r="E45"/>
  <c r="F45" s="1"/>
  <c r="G45" s="1"/>
  <c r="H49"/>
  <c r="E31"/>
  <c r="H35"/>
  <c r="H17"/>
  <c r="E17" s="1"/>
  <c r="E8" i="8"/>
  <c r="B27" i="10"/>
  <c r="C27"/>
  <c r="E27"/>
  <c r="F27"/>
  <c r="G27"/>
  <c r="H27"/>
  <c r="I27"/>
  <c r="J27"/>
  <c r="I8" i="8"/>
  <c r="H8"/>
  <c r="G8"/>
  <c r="F8"/>
  <c r="G7" i="15"/>
  <c r="F7"/>
  <c r="E7"/>
  <c r="J55" i="13" l="1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K14" i="7"/>
  <c r="K22" s="1"/>
  <c r="I15" i="5"/>
  <c r="H15"/>
  <c r="K12"/>
  <c r="K14" i="4"/>
  <c r="K12"/>
  <c r="K13"/>
  <c r="G14" i="10"/>
  <c r="H14"/>
  <c r="I14"/>
  <c r="J14"/>
  <c r="G15"/>
  <c r="H15"/>
  <c r="I15"/>
  <c r="J15"/>
  <c r="F15"/>
  <c r="F14"/>
  <c r="D9" i="12"/>
  <c r="H55" i="13" l="1"/>
  <c r="H57"/>
  <c r="H61" s="1"/>
  <c r="G55"/>
  <c r="G57"/>
  <c r="G61" s="1"/>
  <c r="E55"/>
  <c r="F55" s="1"/>
  <c r="F51"/>
  <c r="E57"/>
  <c r="E8" i="6"/>
  <c r="J11" i="7" l="1"/>
  <c r="F57" i="13"/>
  <c r="E61"/>
  <c r="F61" s="1"/>
  <c r="J9" i="7"/>
  <c r="K10" i="5" l="1"/>
  <c r="J15"/>
  <c r="J19" i="7" l="1"/>
  <c r="I8" i="2"/>
  <c r="A6" i="18"/>
  <c r="A10"/>
  <c r="A12"/>
  <c r="D8"/>
  <c r="D7"/>
  <c r="K19" i="4" l="1"/>
  <c r="K13" i="16" l="1"/>
  <c r="I51" i="21"/>
  <c r="I41"/>
  <c r="J41"/>
  <c r="K41"/>
  <c r="H41"/>
  <c r="K10"/>
  <c r="I55"/>
  <c r="K55"/>
  <c r="H55"/>
  <c r="I45" l="1"/>
  <c r="J45"/>
  <c r="H45"/>
  <c r="L57" l="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6" i="10"/>
  <c r="G26"/>
  <c r="H26"/>
  <c r="I26"/>
  <c r="J26"/>
  <c r="F26"/>
  <c r="C26"/>
  <c r="B26"/>
  <c r="G22"/>
  <c r="H22"/>
  <c r="I22"/>
  <c r="J22"/>
  <c r="H23"/>
  <c r="I23"/>
  <c r="J23"/>
  <c r="F23"/>
  <c r="E23"/>
  <c r="C23"/>
  <c r="B23"/>
  <c r="F22"/>
  <c r="C22"/>
  <c r="B22"/>
  <c r="G23"/>
  <c r="L49" i="21" l="1"/>
  <c r="L55"/>
  <c r="J57"/>
  <c r="J55" s="1"/>
  <c r="L41"/>
  <c r="L45"/>
  <c r="G18" i="10"/>
  <c r="H18"/>
  <c r="I18"/>
  <c r="J18"/>
  <c r="F18"/>
  <c r="E18"/>
  <c r="C18"/>
  <c r="B18"/>
  <c r="E14" l="1"/>
  <c r="C14"/>
  <c r="B14"/>
  <c r="E7" i="2"/>
  <c r="H8" l="1"/>
  <c r="G8"/>
  <c r="F8"/>
  <c r="E8"/>
  <c r="K12" i="16" l="1"/>
  <c r="K11"/>
  <c r="K9"/>
  <c r="K10" i="4"/>
  <c r="K22" s="1"/>
  <c r="K20" s="1"/>
  <c r="K16"/>
  <c r="F19" i="10"/>
  <c r="N19" i="17" l="1"/>
  <c r="D19"/>
  <c r="B8"/>
  <c r="O8" l="1"/>
  <c r="P8" s="1"/>
  <c r="P19" s="1"/>
  <c r="O19" l="1"/>
  <c r="F8" l="1"/>
  <c r="G8" s="1"/>
  <c r="G19" s="1"/>
  <c r="L19" i="7"/>
  <c r="L13" i="5"/>
  <c r="L20" i="16"/>
  <c r="G19" i="10"/>
  <c r="H19"/>
  <c r="I19"/>
  <c r="J19"/>
  <c r="L23" i="21" l="1"/>
  <c r="H8" i="17"/>
  <c r="H19" s="1"/>
  <c r="F19"/>
  <c r="I13" i="5"/>
  <c r="J13"/>
  <c r="H13"/>
  <c r="K11"/>
  <c r="L33" i="21" l="1"/>
  <c r="I8" i="17"/>
  <c r="J8" s="1"/>
  <c r="J19" s="1"/>
  <c r="I19" l="1"/>
  <c r="K16" i="7"/>
  <c r="K15"/>
  <c r="K9" l="1"/>
  <c r="K10"/>
  <c r="E9" i="12"/>
  <c r="F9"/>
  <c r="G9"/>
  <c r="H9"/>
  <c r="I9" s="1"/>
  <c r="J9" s="1"/>
  <c r="K9" s="1"/>
  <c r="L9" s="1"/>
  <c r="M9" s="1"/>
  <c r="N9" s="1"/>
  <c r="O9" s="1"/>
  <c r="P9" s="1"/>
  <c r="C10"/>
  <c r="C9"/>
  <c r="E15" i="10"/>
  <c r="C15"/>
  <c r="B15"/>
  <c r="B6" i="8" l="1"/>
  <c r="L40" i="21" l="1"/>
  <c r="K11" i="7"/>
  <c r="E19" i="10" l="1"/>
  <c r="C19"/>
  <c r="B19"/>
  <c r="K13" i="7" l="1"/>
  <c r="K21" l="1"/>
  <c r="B9" i="12"/>
  <c r="K12" i="7" l="1"/>
  <c r="K19" l="1"/>
  <c r="K9" i="5" l="1"/>
  <c r="K15" l="1"/>
  <c r="K13" s="1"/>
  <c r="E8" i="17" l="1"/>
  <c r="E19" s="1"/>
  <c r="F9" i="10" l="1"/>
  <c r="L7" i="21" l="1"/>
  <c r="L6" s="1"/>
</calcChain>
</file>

<file path=xl/comments1.xml><?xml version="1.0" encoding="utf-8"?>
<comments xmlns="http://schemas.openxmlformats.org/spreadsheetml/2006/main">
  <authors>
    <author>Petrova</author>
  </authors>
  <commentList>
    <comment ref="C12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изменилась единица измерения</t>
        </r>
      </text>
    </comment>
    <comment ref="I15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708-Комсомольская 18, -Штефана 4+Ленинградский 26 1 стр, 2 стр, Свердлова 44, Загородная 12Е, Ленина 45, 47, 49. Маяковского 12, 14, Свердлова 52, 72, Ленина 12А, Строительная 27
</t>
        </r>
      </text>
    </comment>
    <comment ref="J15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с учетом согласно 1-Жилфонд +Загородная 12г, Свердлова 44, Ленинградский 18Г</t>
        </r>
      </text>
    </comment>
    <comment ref="B16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J16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444+11+ 73+3 новых (свердлова 44, загородная 12г, ленинградский 18Г)</t>
        </r>
      </text>
    </comment>
    <comment ref="J17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+свердлова 44 896+загородная 12г 382,6+ленинградский 18г 
11568</t>
        </r>
      </text>
    </commen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площадь 73 благоустроенных 1
26 841,32 </t>
        </r>
      </text>
    </comment>
    <comment ref="B2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4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
</t>
        </r>
      </text>
    </comment>
    <comment ref="B25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6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7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G39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5433 голосование на сайте администрации, 82 участников на встрече с председателями советов домов 17.01.2018 , 53 участника заседания общественного совета при Главе ЗАТО Железногорск 16.01.2018, 796 опрошенных во время пикетов 20 участников пикетов, 120 участников урабан форума плюс 20 приглашенных плюс 6 сми</t>
        </r>
      </text>
    </comment>
  </commentList>
</comments>
</file>

<file path=xl/comments2.xml><?xml version="1.0" encoding="utf-8"?>
<comments xmlns="http://schemas.openxmlformats.org/spreadsheetml/2006/main">
  <authors>
    <author>Масалов Ю.С.</author>
  </authors>
  <commentList>
    <comment ref="Y71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Придуманые цифры</t>
        </r>
      </text>
    </comment>
    <comment ref="Y74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Из отчета за 3 квартал</t>
        </r>
      </text>
    </comment>
  </commentList>
</comments>
</file>

<file path=xl/comments3.xml><?xml version="1.0" encoding="utf-8"?>
<comments xmlns="http://schemas.openxmlformats.org/spreadsheetml/2006/main">
  <authors>
    <author>Масалов Ю.С.</author>
  </authors>
  <commentList>
    <comment ref="AF77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Придуманые цифры</t>
        </r>
      </text>
    </comment>
    <comment ref="AF80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Из отчета за 3 квартал</t>
        </r>
      </text>
    </comment>
  </commentList>
</comments>
</file>

<file path=xl/sharedStrings.xml><?xml version="1.0" encoding="utf-8"?>
<sst xmlns="http://schemas.openxmlformats.org/spreadsheetml/2006/main" count="1851" uniqueCount="552">
  <si>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</si>
  <si>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</si>
  <si>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</si>
  <si>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</si>
  <si>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</si>
  <si>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</si>
  <si>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</si>
  <si>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</si>
  <si>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</si>
  <si>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</si>
  <si>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</si>
  <si>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</si>
  <si>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</si>
  <si>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</si>
  <si>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</si>
  <si>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</si>
  <si>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</si>
  <si>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</si>
  <si>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</si>
  <si>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</si>
  <si>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</si>
  <si>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</si>
  <si>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</si>
  <si>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</si>
  <si>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</si>
  <si>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</si>
  <si>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</si>
  <si>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</si>
  <si>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</si>
  <si>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</si>
  <si>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</si>
  <si>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</si>
  <si>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</si>
  <si>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</si>
  <si>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</si>
  <si>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</si>
  <si>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</si>
  <si>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</si>
  <si>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</si>
  <si>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</si>
  <si>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</si>
  <si>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</si>
  <si>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</si>
  <si>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</si>
  <si>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</si>
  <si>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</si>
  <si>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</si>
  <si>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</si>
  <si>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</si>
  <si>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</si>
  <si>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</si>
  <si>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</si>
  <si>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</si>
  <si>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</si>
  <si>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</si>
  <si>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</si>
  <si>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</si>
  <si>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</si>
  <si>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</si>
  <si>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</si>
  <si>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</si>
  <si>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</si>
  <si>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</si>
  <si>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</si>
  <si>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</si>
  <si>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</si>
  <si>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</si>
  <si>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</si>
  <si>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</si>
  <si>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</si>
  <si>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</si>
  <si>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</si>
  <si>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</si>
  <si>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</si>
  <si>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</si>
  <si>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</si>
  <si>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</si>
  <si>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</si>
  <si>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</si>
  <si>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</si>
  <si>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</si>
  <si>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</si>
  <si>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</si>
  <si>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</si>
  <si>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</si>
  <si>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</si>
  <si>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</si>
  <si>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</si>
  <si>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</si>
  <si>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</si>
  <si>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</si>
  <si>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</si>
  <si>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</si>
  <si>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</si>
  <si>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</si>
  <si>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</si>
  <si>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</si>
  <si>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</si>
  <si>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</si>
  <si>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</si>
  <si>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</si>
  <si>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</si>
  <si>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</si>
  <si>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</si>
  <si>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</si>
  <si>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</si>
  <si>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</si>
  <si>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</si>
  <si>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</si>
  <si>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</si>
  <si>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</si>
  <si>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</si>
  <si>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</si>
  <si>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</si>
  <si>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</si>
  <si>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</si>
  <si>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</si>
  <si>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</si>
  <si>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</si>
  <si>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</si>
  <si>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</si>
  <si>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</si>
  <si>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</si>
  <si>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</si>
  <si>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</si>
  <si>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</si>
  <si>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</si>
  <si>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</si>
  <si>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</si>
  <si>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</si>
  <si>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</si>
  <si>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Расходы по годам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</si>
  <si>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</si>
  <si>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</si>
  <si>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</si>
  <si>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</si>
  <si>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</si>
  <si>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</si>
  <si>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</si>
  <si>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</si>
  <si>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</si>
  <si>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</si>
  <si>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</si>
  <si>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</si>
  <si>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</si>
  <si>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</si>
  <si>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</si>
  <si>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</si>
  <si>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</si>
  <si>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</si>
  <si>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</si>
  <si>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</si>
  <si>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</si>
  <si>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</si>
  <si>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</si>
  <si>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</si>
  <si>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</si>
  <si>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</si>
  <si>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</si>
  <si>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</si>
  <si>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</si>
  <si>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</si>
  <si>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</si>
  <si>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</si>
  <si>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</si>
  <si>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</si>
  <si>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</si>
  <si>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</si>
  <si>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</si>
  <si>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</si>
  <si>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</si>
  <si>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</si>
  <si>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</si>
  <si>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</si>
  <si>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</si>
  <si>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</si>
  <si>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</si>
  <si>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</si>
  <si>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</si>
  <si>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</si>
  <si>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</si>
  <si>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</si>
  <si>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</si>
  <si>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</si>
  <si>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</si>
  <si>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</si>
  <si>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</si>
  <si>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</si>
  <si>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</si>
  <si>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</si>
  <si>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</si>
  <si>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</si>
  <si>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</si>
  <si>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</si>
  <si>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</si>
  <si>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</si>
  <si>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</si>
  <si>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</si>
  <si>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</si>
  <si>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</si>
  <si>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</si>
  <si>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</si>
  <si>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</si>
  <si>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</si>
  <si>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</si>
  <si>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</si>
  <si>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</si>
  <si>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</si>
  <si>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</si>
  <si>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</si>
  <si>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</si>
  <si>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</si>
  <si>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</si>
  <si>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</si>
  <si>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</si>
  <si>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</si>
  <si>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</si>
  <si>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</si>
  <si>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</si>
  <si>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</si>
  <si>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</si>
  <si>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</si>
  <si>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</si>
  <si>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</si>
  <si>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</si>
  <si>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</si>
  <si>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</si>
  <si>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</si>
  <si>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</si>
  <si>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</si>
  <si>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</si>
  <si>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</si>
  <si>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</si>
  <si>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</si>
  <si>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</si>
  <si>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</si>
  <si>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</si>
  <si>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</si>
  <si>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</si>
  <si>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</si>
  <si>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</si>
  <si>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</si>
  <si>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</si>
  <si>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</si>
  <si>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</si>
  <si>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</si>
  <si>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</si>
  <si>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</si>
  <si>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</si>
  <si>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</si>
  <si>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</si>
  <si>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</si>
  <si>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</si>
  <si>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</si>
  <si>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</si>
  <si>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</si>
  <si>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</si>
  <si>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</si>
  <si>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</si>
  <si>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</si>
  <si>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</si>
  <si>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</si>
  <si>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</si>
  <si>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</si>
  <si>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</si>
  <si>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</si>
  <si>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</si>
  <si>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</si>
  <si>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</si>
  <si>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</si>
  <si>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</si>
  <si>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</si>
  <si>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</si>
  <si>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</si>
  <si>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</si>
  <si>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</si>
  <si>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</si>
  <si>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</si>
  <si>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</si>
  <si>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</si>
  <si>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</si>
  <si>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</si>
  <si>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</si>
  <si>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</si>
  <si>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</si>
  <si>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</si>
  <si>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</si>
  <si>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</si>
  <si>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</si>
  <si>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</si>
  <si>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</si>
  <si>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</si>
  <si>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</si>
  <si>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</si>
  <si>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</si>
  <si>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</si>
  <si>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</si>
  <si>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</si>
  <si>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</si>
  <si>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</si>
  <si>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</si>
  <si>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</si>
  <si>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5
подпрограммы 2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</si>
  <si>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</si>
  <si>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</si>
  <si>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</si>
  <si>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</si>
  <si>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</si>
  <si>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t>
  </si>
  <si>
    <t>12200S4920</t>
  </si>
  <si>
    <t>мероприятие 6
подпрограммы 2</t>
  </si>
  <si>
    <t>Софинансирование расходов на реализацию мероприятий по благоустройству, направленных на формирование комфортной городской среды</t>
  </si>
  <si>
    <t>мероприятие 7
подпрограммы 4</t>
  </si>
  <si>
    <t>План на год</t>
  </si>
  <si>
    <t>2016 (отчетный год)</t>
  </si>
  <si>
    <t>2017 (текущий год)</t>
  </si>
  <si>
    <t>отчетный период январь-март</t>
  </si>
  <si>
    <t>2018 г.</t>
  </si>
  <si>
    <t>всего расходные обязательства</t>
  </si>
  <si>
    <t xml:space="preserve">      Администрация ЗАТО г. Железногорск</t>
  </si>
  <si>
    <t>Наименование ГРБС</t>
  </si>
  <si>
    <t>2019 г.</t>
  </si>
  <si>
    <t>Приложение № 1
к подпрограмме «Формирование современной городской среды на 2017 год»</t>
  </si>
  <si>
    <t>Цель подпрограммы: повышение уровня благоустройства территорий ЗАТО Железногорск</t>
  </si>
  <si>
    <t>Управляющие организации, ТСЖ</t>
  </si>
  <si>
    <t>кв.м.</t>
  </si>
  <si>
    <t>1 819 369,6</t>
  </si>
  <si>
    <t>Управление градостроительства</t>
  </si>
  <si>
    <t>га</t>
  </si>
  <si>
    <t>руб.</t>
  </si>
  <si>
    <t>чел./часы</t>
  </si>
  <si>
    <t>МКУ «Управление капитального строительства»</t>
  </si>
  <si>
    <t>Приложение № 2
к подпрограмме «Формирование современной городской среды на 2017 год»</t>
  </si>
  <si>
    <t>Перечень мероприятий подпрограммы «Формирование современной городской среды на 2017 год» 
муниципальной программы «Развитие транспортной системы, содержание и благоустройство территории ЗАТО Железногорск»</t>
  </si>
  <si>
    <t>Расходы на проведение мероприятий, направленных на обеспечение безопасного участия детей в дорожном движении</t>
  </si>
  <si>
    <t>Муниципальное казенное учреждение "Управление образования"</t>
  </si>
  <si>
    <t>734</t>
  </si>
  <si>
    <t>07</t>
  </si>
  <si>
    <t>02</t>
  </si>
  <si>
    <t>1220073980</t>
  </si>
  <si>
    <t>Субсидия из бюджета Красноярского края и софинансирование из местного бюджета на выполнение предписаний ОГИБДД по устройству пешеходного ограждения в месте концентрации ДТП: перекресток ул. Ленина и ул. Андреева</t>
  </si>
  <si>
    <t>12500L5550</t>
  </si>
  <si>
    <t>Расходы на реализацию мероприятий по благоустройству, направленных на формирование современной городской среды</t>
  </si>
  <si>
    <t>12500R5550</t>
  </si>
  <si>
    <t>Софинансирование реализации мероприятий по благоустройству дворовых территорий (1% от суммы субсидии)</t>
  </si>
  <si>
    <t>мероприятие 7
подпрограммы 2</t>
  </si>
  <si>
    <t xml:space="preserve">      Муниципальное казенное учреждение "Управление образования"</t>
  </si>
  <si>
    <t>Подпрограмма 5</t>
  </si>
  <si>
    <t>Формирование современной городской среды на 2017 год</t>
  </si>
  <si>
    <t>мероприятие 1
подпрограммы 5</t>
  </si>
  <si>
    <t>мероприятие 2
подпрограммы 5</t>
  </si>
  <si>
    <t>мероприятие 3
подпрограммы 5</t>
  </si>
  <si>
    <t>Показатель результативности 1: Количество и площадь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</si>
  <si>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Показатель результативности 2: Доля благоустроенных дворовых территорий многоквартирных домов от общего количества дворовых территорий многоквартирных дворов</t>
  </si>
  <si>
    <t>Показатель результативности 3: 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ЗАТО Железногорск)</t>
  </si>
  <si>
    <t>Показатель результативности 4: Количество благоустроенных общественных территорий (парки, скверы, набережные и т.д.)</t>
  </si>
  <si>
    <t>Показатель результативности 5: Площадь благоустроенных общественных территорий (парки, скверы, набережные и т.д.)</t>
  </si>
  <si>
    <t>Показатель результативности 7: Площадь благоустроенных общественных территорий, приходящихся на 1 жителя ЗАТО Железногорск</t>
  </si>
  <si>
    <t>Показатель результативности 8: Доля и размер финансового участия заинтересованных лиц в выполнении минимального перечня работ по благоустройству дворовых территорий от общей стоимости работ минимального перечня, включенных в Подпрограмму</t>
  </si>
  <si>
    <t>Показатель результативности 9: Объем трудового участия заинтересованных лиц в выполнении минимального перечня работ по благоустройству дворовых территорий</t>
  </si>
  <si>
    <t>Показатель результативности 10: Доля и размер финансового участия заинтересованных лиц в выполнении дополнительного перечня работ по благоустройству дворовых территорий от общей стоимости работ дополнительного перечня, включенных в Подпрограмму</t>
  </si>
  <si>
    <t>Показатель результативности 11: Объем трудового участия заинтересованных лиц в выполнении дополнительного перечня работ по благоустройству дворовых территорий</t>
  </si>
  <si>
    <t>Задачи 1, 2. Повышение уровня благоустройства дворовых территорий. Повышение уровня благоустройства муниципальных территорий общего пользования (парков, скверов, набережных и т.д.)</t>
  </si>
  <si>
    <t>Задача 3. Повышение уровня вовлеченности заинтересованных граждан, организаций в реализацию мероприятий по благоустройству территории ЗАТО Железногорск</t>
  </si>
  <si>
    <t>Утверждение (корректировки) органами местного самоуправления правил благоустройства поселений, в состав которых входят населенные пункты с численностью населения свыше 1000 человек, с учетом методических рекомендаций, утвержденных Минстроем России</t>
  </si>
  <si>
    <t>Утверждение муниципальной программы (подпрограммы) формирования современной городской среды на 2018-2022 год, с учетом методических рекомендаций, утвержденных Министерством строительства и жилищно-коммунального хозяйства Российской Федерации</t>
  </si>
  <si>
    <t>240</t>
  </si>
  <si>
    <t>850</t>
  </si>
  <si>
    <t>610</t>
  </si>
  <si>
    <t>620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</si>
  <si>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</si>
  <si>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12200S3980</t>
  </si>
  <si>
    <t>мероприятие 8
подпрограммы 2</t>
  </si>
  <si>
    <t>Благоустройство территории общего пользования в пос. Подгорный</t>
  </si>
  <si>
    <t>1250000010</t>
  </si>
  <si>
    <t>810</t>
  </si>
  <si>
    <t>Средства федерального и краевого бюджета на реализацию мероприятий по благоустройству дворовых территорий</t>
  </si>
  <si>
    <t>Показатель результативности 6: Доля  благоустроенных общественных территорий к общему количеству таких территорий</t>
  </si>
  <si>
    <t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</si>
  <si>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Целевой показатель 3. Количество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</si>
  <si>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1.4.2.</t>
  </si>
  <si>
    <t>Подпрограмма 5: «Формирование современной городской среды на 2017 год»</t>
  </si>
  <si>
    <t xml:space="preserve"> Количество и площадь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</si>
  <si>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Доля благоустроенных дворовых территорий многоквартирных домов от общего количества дворовых территорий многоквартирных дворов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</si>
  <si>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ЗАТО Железногорск)</t>
  </si>
  <si>
    <t>Количество благоустроенных общественных территорий (парки, скверы, набережные и т.д.)</t>
  </si>
  <si>
    <t>Площадь благоустроенных общественных территорий (парки, скверы, набережные и т.д.)</t>
  </si>
  <si>
    <t>Доля  благоустроенных общественных территорий к общему количеству таких территорий</t>
  </si>
  <si>
    <t>Площадь благоустроенных общественных территорий, приходящихся на 1 жителя ЗАТО Железногорск</t>
  </si>
  <si>
    <t>Доля и размер финансового участия заинтересованных лиц в выполнении минимального перечня работ по благоустройству дворовых территорий от общей стоимости работ минимального перечня, включенных в Подпрограмму</t>
  </si>
  <si>
    <t>Объем трудового участия заинтересованных лиц в выполнении минимального перечня работ по благоустройству дворовых территорий</t>
  </si>
  <si>
    <t>Доля и размер финансового участия заинтересованных лиц в выполнении дополнительного перечня работ по благоустройству дворовых территорий от общей стоимости работ дополнительного перечня, включенных в Подпрограмму</t>
  </si>
  <si>
    <t>Объем трудового участия заинтересованных лиц в выполнении дополнительного перечня работ по благоустройству дворовых территорий</t>
  </si>
  <si>
    <t>Ед.</t>
  </si>
  <si>
    <t>Средства федерального и  краевого бюджета на реализацию мероприятий по благоустройству наиболее посещаемой общественной территории</t>
  </si>
  <si>
    <t>Софинансирование реализации мероприятий по благоустройству наиболее посещаемой общественной территории (1% от суммы субсидии)</t>
  </si>
  <si>
    <t>Выполнение предписания № 82 от 12.12.2016 и №62 от 13.06.2017 ОГИБДД МУ МВД России по ЗАТО г. Железногорск</t>
  </si>
  <si>
    <t>Ремонт ливневой канализации от колодца К792 по ул.Павлова до колодца К104 по ул.Молодёжная</t>
  </si>
  <si>
    <t>Восстановление работоспособности сети ливневой канализация в районе стационара КБ-51</t>
  </si>
  <si>
    <t>Капитальный ремонт элементов Площади Ленина</t>
  </si>
  <si>
    <t>мероприятие 8
подпрограммы 4</t>
  </si>
  <si>
    <t>Выполнение требований действующего законодательства: проведение обследования и диагностики мостов на территории ЗАТО Железногорск</t>
  </si>
  <si>
    <t>Ремонт асфальтобетонного покрытия дорог общего пользования (ул. Ленина, ул. Красноярская,  ул. Транзитная, ул. Загородная)</t>
  </si>
  <si>
    <t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t>
  </si>
  <si>
    <t>Выполнение работ по благоустройству территорий общего пользования пос. Подгорный</t>
  </si>
  <si>
    <t>мероприятие 9
подпрограммы 4</t>
  </si>
  <si>
    <t>Приложение № 2
к постановлению Администрации ЗАТО г. Железногорск 
от ___________2017 № ____________</t>
  </si>
  <si>
    <t>Приложение № 4
к постановлению Администрации ЗАТО г. Железногорск 
от ___________.2017 № ____________</t>
  </si>
  <si>
    <t>Приложение № 5
к постановлению Администрации ЗАТО г. Железногорск 
от ___________.2017 № ____________</t>
  </si>
  <si>
    <t>Приложение № 7
к постановлению Администрации ЗАТО г. Железногорск 
от ___________.2017 № ____________</t>
  </si>
  <si>
    <t>Приложение № 1
к постановлению Администрации ЗАТО г. Железногорск 
от ___________2017 № ____________</t>
  </si>
  <si>
    <t>Приложение № 6
к постановлению Администрации ЗАТО г. Железногорск 
от ____________.2017 № ____________</t>
  </si>
  <si>
    <t>Перечень и значения показателей результативности подпрограммы «Формирование современной городской среды на 2017 год» 
муниципальной программы  «Развитие транспортной системы, содержание и благоустройство территории ЗАТО Железногорск»</t>
  </si>
  <si>
    <t>Ремонт облицовки памятника В.И. Ленину (предусмотрено в программе на 2018-2020 годы)</t>
  </si>
  <si>
    <t>Разработка дизайн проекта благоустройства пешеходной части ул. Ленна на участке от ул. Парковая до ул. Советская</t>
  </si>
  <si>
    <t>124000000</t>
  </si>
  <si>
    <t>Приложение № 3
к постановлению Администрации ЗАТО г. Железногорск 
от 29.11.2017 № 2051</t>
  </si>
  <si>
    <t>Приложение № 4
к постановлению Администрации ЗАТО г. Железногорск 
от 29.11.2017 № 2051</t>
  </si>
  <si>
    <t>Наименование муниципальных программ / подлпрограммы входящих в программу</t>
  </si>
  <si>
    <t>Нормативно-правовой акт утверждающий программу</t>
  </si>
  <si>
    <t>постановление Администрации ЗАТО г. Железногорск от 06.11.2013 № 1758</t>
  </si>
  <si>
    <t>НПА (последний) вносящий изменения в программу</t>
  </si>
  <si>
    <t>постановление Администрации ЗАТО г. Железногорск от 29.11.2017 № 2051</t>
  </si>
  <si>
    <t>Общий объем финансирования (тыс. рублей)</t>
  </si>
  <si>
    <t>2017 год</t>
  </si>
  <si>
    <t>план на год</t>
  </si>
  <si>
    <t>освоено</t>
  </si>
  <si>
    <t>% освоения</t>
  </si>
  <si>
    <t>Объемы финансирования (тыс. руб.)</t>
  </si>
  <si>
    <t>2018 год</t>
  </si>
  <si>
    <t>2019 год</t>
  </si>
  <si>
    <t>Подпрограмма 3: Создание условий для предоставления транспортных услуг населению и организация транспортного обслуживания населения</t>
  </si>
  <si>
    <t>Подпрограмма 5: Формирование современной городской среды на 2017 год</t>
  </si>
  <si>
    <t>Наименвоание мероприятия</t>
  </si>
  <si>
    <t>Запланировано на отчетный год</t>
  </si>
  <si>
    <t>Бюджетные назначения на отчетный год</t>
  </si>
  <si>
    <t>Стоимость работ по контрактам на отчетном году</t>
  </si>
  <si>
    <t>Всего, включая контракты прошлых лет</t>
  </si>
  <si>
    <t>Всего, по контрактам, заключенным за отчетный год</t>
  </si>
  <si>
    <t>Количество контрактов, на отчетный год</t>
  </si>
  <si>
    <t>Количество контрактов, заключенных в отчетном году</t>
  </si>
  <si>
    <t>Фактически профинансировано (кассовые расходы) на реализацию программы (подпрограммы)</t>
  </si>
  <si>
    <t>Всего с начала года</t>
  </si>
  <si>
    <t>По кредиторской задолженности</t>
  </si>
  <si>
    <t>Всего за год</t>
  </si>
  <si>
    <t>Фактически освоено средств (по актам сдачи-приемки) на реализиую программы (подпрограммы)</t>
  </si>
  <si>
    <t>Фактическое выполнение мероприятия программы (подлпрограммы)</t>
  </si>
  <si>
    <t>Количественный показатель</t>
  </si>
  <si>
    <t>Ед. измерения</t>
  </si>
  <si>
    <t>Краткое описание результатов выполнения мероприятия программы (подпрограммы)</t>
  </si>
  <si>
    <r>
      <t xml:space="preserve">Содержание автомобильных дорог общего пошльзования местного значения за счет средств муниципального дорожного фонда </t>
    </r>
    <r>
      <rPr>
        <i/>
        <sz val="11"/>
        <rFont val="Times New Roman"/>
        <family val="1"/>
        <charset val="204"/>
      </rPr>
      <t>(включая затраты местного и краевого бюджетов)</t>
    </r>
  </si>
  <si>
    <r>
      <t xml:space="preserve">Ремонт автомобильных  дорог общего пользования местного значения за счет средств муниципального дорожного фонда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</si>
  <si>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Расходы на реализацю мероприятий, направленных на повышение безопасности дорожного движения за счет средств мунциипального дорожного фонда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</si>
  <si>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Расходы на проведение мероприятий, направленных на обеспечение безопасного участия детей в дорожном движении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</si>
  <si>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Программа: "Развитие транспортной системы, содержание и благоустройство территории ЗАТО Железногорск"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</si>
  <si>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1: Осуществление дорожной деятельности в отношении автомобильных дорог местного значения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</si>
  <si>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2: Повышение безопасности дорожного движения на дорогах общего пользования местного значения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</si>
  <si>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4: Организация благоустройства территории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</si>
  <si>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t>поддержание текущего технического состояния долрог общего пользования местного значения</t>
  </si>
  <si>
    <t>моста</t>
  </si>
  <si>
    <t>проведение обследования, паспортизация мостов</t>
  </si>
  <si>
    <t>комплект</t>
  </si>
  <si>
    <t>разработка КСОДД и ПОДД на дороги общего пользования местного значения</t>
  </si>
  <si>
    <t>ремонт дорог общего пользования</t>
  </si>
  <si>
    <t>м</t>
  </si>
  <si>
    <t>приведение ограждения из железобетонных блоков в соответствие требования НТД</t>
  </si>
  <si>
    <t>Обеспечение искуственного освещения на территории городского округа</t>
  </si>
  <si>
    <t>шт.</t>
  </si>
  <si>
    <t>Приобретение светоотражающих наклеек на одежду первокласникам, установка электронных стендов с изображением схемы безопасности</t>
  </si>
  <si>
    <t>автомобилей</t>
  </si>
  <si>
    <t>перемещение и хранение автомобилей, имеющих признаки брошенных, препятствующих уборке дорог</t>
  </si>
  <si>
    <t>мероприятие</t>
  </si>
  <si>
    <t>рекламных щита</t>
  </si>
  <si>
    <t>проведение профилактических мероприятий в образовательных учреждениях</t>
  </si>
  <si>
    <t>размещение социальной рекламы, направленной на повышение БДД</t>
  </si>
  <si>
    <t>Отчет за 2017 год</t>
  </si>
  <si>
    <t xml:space="preserve">о ходе выполенние муниципальной програмы "Развитие транспортной системы, содержание и благоустройство территории ЗАТО Железногорск" по повышению безопасности дорожного движения </t>
  </si>
  <si>
    <t>ЗАТО Жлезногорск</t>
  </si>
  <si>
    <t>установка нарпавляющего ограждения вблизи пешеходных переходов по предписания ОГИБДД МУ МВД России по ЗАТО г. Железногорск</t>
  </si>
  <si>
    <t>км сетей</t>
  </si>
  <si>
    <t>Исп. Масалов Ю.С., (3919) 76-55-10</t>
  </si>
  <si>
    <t>Приложение № 6
к Порядку принятия решений о разработке, формировании и реализации муниципальных программ ЗАТО Железногорск</t>
  </si>
  <si>
    <t>Цель программы: Повышение качества и комфорта городской среды на территории ЗАТО Железногорск</t>
  </si>
  <si>
    <t>Целевой показатель 1: Доля благоустроенных дворовых территорий в общем количестве дворовых территорий в муниципальном образовании</t>
  </si>
  <si>
    <t>Задача 1. Обеспечение формирования единого облика муниципального образования</t>
  </si>
  <si>
    <t>Количество дел, в области благоустройства, рассматриваемых административной комиссией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</si>
  <si>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</si>
  <si>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</si>
  <si>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</si>
  <si>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</si>
  <si>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</si>
  <si>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</si>
  <si>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</si>
  <si>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</si>
  <si>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</si>
  <si>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</si>
  <si>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</si>
  <si>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</si>
  <si>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</si>
  <si>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Задача 3. 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</t>
  </si>
  <si>
    <t>Количество предложений, поступивших по итогам общественного обсуждения проекта Программы</t>
  </si>
  <si>
    <t>1.3.2.</t>
  </si>
  <si>
    <t>Количество участников отбора предложений по благоустройству общественного пространства, размещенных  на официальном сайте Администрации ЗАТО Железногорск в сети «Интернет»</t>
  </si>
  <si>
    <t>1.3.3.</t>
  </si>
  <si>
    <t>Количество совещаний общественной комиссии по развитию городской среды</t>
  </si>
  <si>
    <t>1.3.4.</t>
  </si>
  <si>
    <t>чел.</t>
  </si>
  <si>
    <t xml:space="preserve">ед. </t>
  </si>
  <si>
    <t>2 629 829,8</t>
  </si>
  <si>
    <t>Задача 2. 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</t>
  </si>
  <si>
    <t>Заключение соглашения с Администрацией ЗАТО г. Железногорск носит заявительный характер и возлагает   дополнительные финансовые издержки на выполнение работ по благоустройству на юридических лиц</t>
  </si>
  <si>
    <t>Мероприятие: Обеспечение системной работы административной комиссии, рассматривающей дела о нарушении Правил благоустройства</t>
  </si>
  <si>
    <t>Мероприятие:  Расходы на реализацию мероприятий по благоустройству, направленных на формирование современной городской среды;</t>
  </si>
  <si>
    <t>Мероприятие: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</t>
  </si>
  <si>
    <t>Мероприятие : Осуществление постоянной работы Общественной комиссии по развитию городской среды с организацией информативности населения ЗАТО Железногорск о ходе реализации этапов Программы</t>
  </si>
  <si>
    <t>Мероприятие : Инвентаризация уровня благоустройства индивидуальных жилых домов и земельных участков, предоставленных для их размещения, с заключением по результатам инвентаризации соглашений с собственниками (пользователями) указанных домов (собственниками (землепользователями) земельных участков) об их благоустройстве не позднее 2020 года</t>
  </si>
  <si>
    <t>Отчетный период январь - декабрь</t>
  </si>
  <si>
    <t>,</t>
  </si>
  <si>
    <t>Текущий год
2019</t>
  </si>
  <si>
    <t>1-й год
2020</t>
  </si>
  <si>
    <t>2-й год
2021</t>
  </si>
  <si>
    <t>Целевой показатель 3:Доля обустроенных мест массового отдыха населения (городских парков) в общем количестве мест массового отдыха населения (городских парков) на территории города</t>
  </si>
  <si>
    <t>не более ед.</t>
  </si>
  <si>
    <r>
      <t>Количество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в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</si>
  <si>
    <r>
      <t>Количество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</si>
  <si>
    <r>
      <t>Площадь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 в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</si>
  <si>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r>
      <t>Площадь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</si>
  <si>
    <r>
      <t>Доля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площади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площади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</si>
  <si>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r>
      <t>Всего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населения</t>
    </r>
    <r>
      <rPr>
        <sz val="11"/>
        <color theme="1"/>
        <rFont val="Times"/>
        <family val="1"/>
      </rPr>
      <t xml:space="preserve">, </t>
    </r>
    <r>
      <rPr>
        <sz val="11"/>
        <color theme="1"/>
        <rFont val="Times New Roman"/>
        <family val="1"/>
        <charset val="204"/>
      </rPr>
      <t>проживающего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многоквартирных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домах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на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территории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</si>
  <si>
    <r>
      <t>Всего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населения</t>
    </r>
    <r>
      <rPr>
        <sz val="11"/>
        <color theme="1"/>
        <rFont val="Times"/>
        <family val="1"/>
      </rPr>
      <t xml:space="preserve">, </t>
    </r>
    <r>
      <rPr>
        <sz val="11"/>
        <color theme="1"/>
        <rFont val="Times New Roman"/>
        <family val="1"/>
        <charset val="204"/>
      </rPr>
      <t>проживающего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многоквартирных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домах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с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благоустроенными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дворовыми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территориями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на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территории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</si>
  <si>
    <r>
      <t>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населения</t>
    </r>
    <r>
      <rPr>
        <sz val="11"/>
        <color theme="1"/>
        <rFont val="Times"/>
        <family val="1"/>
      </rPr>
      <t xml:space="preserve">, </t>
    </r>
    <r>
      <rPr>
        <sz val="11"/>
        <color theme="1"/>
        <rFont val="Times New Roman"/>
        <family val="1"/>
        <charset val="204"/>
      </rPr>
      <t>проживающего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многоквартирных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домах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с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благоустроенными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дворовыми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территориями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численности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населения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</si>
  <si>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r>
      <t>Количество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 xml:space="preserve"> </t>
    </r>
  </si>
  <si>
    <r>
      <t>Количество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 xml:space="preserve"> </t>
    </r>
  </si>
  <si>
    <r>
      <t>Площадь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 xml:space="preserve"> </t>
    </r>
  </si>
  <si>
    <r>
      <t>Площадь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 xml:space="preserve"> </t>
    </r>
  </si>
  <si>
    <r>
      <t>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площади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 xml:space="preserve"> </t>
    </r>
  </si>
  <si>
    <t>Мероприятие: Расходы на поддержку обустройства мест массового отдыха населения (городских парков)</t>
  </si>
  <si>
    <t>Количество мест массового отдыха населения (городских парков) на территории города</t>
  </si>
  <si>
    <t>Количество обустроенных парков мест массового отдыха населения (городских парков)</t>
  </si>
  <si>
    <t>Площадь мест массового отдыха населения (городских парков) на территории города</t>
  </si>
  <si>
    <t>Площадь обустроенных мест массового отдыха населения (городских парков)</t>
  </si>
  <si>
    <t>Доля площади обустроенных мест массового отдыха населения (городских парков) в общей площади мест массового отдыха населения (городских парков) на территории города</t>
  </si>
  <si>
    <t xml:space="preserve">Количество соглашений Администрации ЗАТО г. Железногорск, заключенных с юридическими лицами и индивидуальными предпринимателями о благоустройстве объектов недвижимого имущества (включая объекты незавершенного строительства) и земельных участков за счет средств указанных юридических лиц и индивидуальных предпринимателей, от списочного состава  адресного перечня объектов недвижимого имущества приложения № 3 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</si>
  <si>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(землепользователями) земельных участков) об их благоустройстве не позднее 2020 года</t>
  </si>
  <si>
    <t>Мероприятие: Проведение работ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</si>
  <si>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Количество дворовых территорий, по которым проведена работа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</si>
  <si>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новые дома</t>
  </si>
  <si>
    <t>общая площадь дворовых территорий 707 дворов</t>
  </si>
  <si>
    <t>Информация о целевых показателях и показателях результативности, о значениях данных показателей, которые планировалось достигнуть в ходе реализации муниципальной программы, и фактически достигнутые значения показателей
муниципальной программы «Формирование современного городской среды на 2018-2024 годы»</t>
  </si>
  <si>
    <t>Тельманова А.Ф.</t>
  </si>
  <si>
    <t>Целевой показатель 2: Доля благоустроенных  общественных территорий муниципального образования *</t>
  </si>
  <si>
    <t>И.о. руководителя Управления городского хозяйства
Администрации ЗАТО г. Железногорск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</si>
</sst>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#,##0.0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"/>
      <family val="1"/>
    </font>
    <font>
      <sz val="11"/>
      <color rgb="FF000000"/>
      <name val="Times"/>
      <family val="1"/>
    </font>
    <font>
      <sz val="11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4"/>
      <color rgb="FF00B050"/>
      <name val="Times"/>
      <family val="1"/>
    </font>
    <font>
      <sz val="11"/>
      <name val="Calibri"/>
      <family val="2"/>
      <charset val="204"/>
      <scheme val="minor"/>
    </font>
    <font>
      <sz val="14"/>
      <name val="Times"/>
      <family val="1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4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5" borderId="16">
      <alignment horizontal="right" vertical="top" shrinkToFit="1"/>
    </xf>
  </cellStyleXfs>
  <cellXfs count="54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4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3" borderId="1" xfId="0" applyFont="1" applyFill="1" applyBorder="1" applyAlignment="1">
      <alignment vertical="top" wrapText="1"/>
    </xf>
    <xf numFmtId="1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6" fillId="0" borderId="0" xfId="0" applyFont="1" applyFill="1"/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left" wrapText="1"/>
    </xf>
    <xf numFmtId="0" fontId="2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0" fontId="3" fillId="0" borderId="0" xfId="0" applyFont="1" applyFill="1" applyAlignment="1">
      <alignment horizontal="center" vertical="center"/>
    </xf>
    <xf numFmtId="0" fontId="0" fillId="0" borderId="1" xfId="0" applyBorder="1" applyAlignment="1">
      <alignment wrapText="1"/>
    </xf>
    <xf numFmtId="0" fontId="26" fillId="0" borderId="1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49" fontId="6" fillId="0" borderId="16" xfId="3" applyNumberFormat="1" applyFont="1" applyFill="1" applyAlignment="1" applyProtection="1">
      <alignment horizontal="center" vertical="center" wrapText="1"/>
    </xf>
    <xf numFmtId="4" fontId="6" fillId="0" borderId="16" xfId="4" applyNumberFormat="1" applyFont="1" applyFill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1" fontId="27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/>
    <xf numFmtId="0" fontId="27" fillId="0" borderId="0" xfId="0" applyFont="1" applyFill="1" applyAlignment="1">
      <alignment horizontal="center" wrapText="1"/>
    </xf>
    <xf numFmtId="1" fontId="30" fillId="0" borderId="0" xfId="0" applyNumberFormat="1" applyFont="1" applyFill="1" applyAlignment="1">
      <alignment horizontal="center"/>
    </xf>
    <xf numFmtId="0" fontId="30" fillId="0" borderId="0" xfId="0" applyFont="1" applyFill="1"/>
    <xf numFmtId="0" fontId="27" fillId="0" borderId="0" xfId="0" applyFont="1" applyFill="1" applyAlignment="1">
      <alignment wrapText="1"/>
    </xf>
    <xf numFmtId="4" fontId="5" fillId="0" borderId="0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/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 wrapText="1"/>
    </xf>
    <xf numFmtId="0" fontId="23" fillId="0" borderId="0" xfId="0" applyFont="1" applyFill="1"/>
    <xf numFmtId="0" fontId="23" fillId="0" borderId="1" xfId="0" applyFont="1" applyFill="1" applyBorder="1" applyAlignment="1">
      <alignment vertical="center"/>
    </xf>
    <xf numFmtId="1" fontId="32" fillId="0" borderId="0" xfId="0" applyNumberFormat="1" applyFont="1" applyFill="1" applyAlignment="1">
      <alignment horizontal="center"/>
    </xf>
    <xf numFmtId="0" fontId="32" fillId="0" borderId="0" xfId="0" applyFont="1" applyFill="1"/>
    <xf numFmtId="49" fontId="3" fillId="0" borderId="16" xfId="3" applyNumberFormat="1" applyFont="1" applyFill="1" applyAlignment="1" applyProtection="1">
      <alignment horizontal="center" vertical="center" wrapText="1"/>
    </xf>
    <xf numFmtId="4" fontId="3" fillId="0" borderId="16" xfId="4" applyNumberFormat="1" applyFont="1" applyFill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Border="1" applyAlignment="1">
      <alignment vertical="top" wrapText="1"/>
    </xf>
    <xf numFmtId="166" fontId="1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vertical="center"/>
    </xf>
    <xf numFmtId="4" fontId="3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1" fontId="34" fillId="0" borderId="1" xfId="0" quotePrefix="1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justify" vertical="center" wrapText="1"/>
    </xf>
    <xf numFmtId="0" fontId="36" fillId="0" borderId="1" xfId="0" applyFont="1" applyFill="1" applyBorder="1" applyAlignment="1">
      <alignment horizontal="center" vertical="center" wrapText="1"/>
    </xf>
    <xf numFmtId="1" fontId="37" fillId="0" borderId="1" xfId="0" applyNumberFormat="1" applyFont="1" applyFill="1" applyBorder="1" applyAlignment="1">
      <alignment horizontal="center" vertical="center"/>
    </xf>
    <xf numFmtId="4" fontId="37" fillId="0" borderId="1" xfId="0" applyNumberFormat="1" applyFont="1" applyFill="1" applyBorder="1" applyAlignment="1">
      <alignment horizontal="center" vertical="center"/>
    </xf>
    <xf numFmtId="1" fontId="34" fillId="0" borderId="1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horizontal="center"/>
    </xf>
    <xf numFmtId="0" fontId="9" fillId="0" borderId="0" xfId="0" applyFont="1" applyFill="1"/>
    <xf numFmtId="0" fontId="1" fillId="0" borderId="0" xfId="0" applyFont="1" applyFill="1" applyAlignment="1">
      <alignment horizontal="center" wrapText="1"/>
    </xf>
    <xf numFmtId="0" fontId="34" fillId="0" borderId="7" xfId="0" applyFont="1" applyFill="1" applyBorder="1" applyAlignment="1">
      <alignment horizontal="center" vertical="center"/>
    </xf>
    <xf numFmtId="1" fontId="37" fillId="0" borderId="7" xfId="0" applyNumberFormat="1" applyFont="1" applyFill="1" applyBorder="1" applyAlignment="1">
      <alignment horizontal="center" vertical="center"/>
    </xf>
    <xf numFmtId="1" fontId="34" fillId="0" borderId="7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34" fillId="0" borderId="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34" fillId="0" borderId="3" xfId="0" quotePrefix="1" applyNumberFormat="1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/>
    </xf>
    <xf numFmtId="4" fontId="6" fillId="0" borderId="13" xfId="0" quotePrefix="1" applyNumberFormat="1" applyFont="1" applyFill="1" applyBorder="1" applyAlignment="1">
      <alignment horizontal="center" vertical="center"/>
    </xf>
    <xf numFmtId="4" fontId="6" fillId="0" borderId="14" xfId="0" quotePrefix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4" fontId="6" fillId="0" borderId="10" xfId="0" quotePrefix="1" applyNumberFormat="1" applyFont="1" applyFill="1" applyBorder="1" applyAlignment="1">
      <alignment horizontal="center" vertical="center"/>
    </xf>
    <xf numFmtId="4" fontId="6" fillId="0" borderId="12" xfId="0" quotePrefix="1" applyNumberFormat="1" applyFont="1" applyFill="1" applyBorder="1" applyAlignment="1">
      <alignment horizontal="center" vertical="center"/>
    </xf>
    <xf numFmtId="4" fontId="6" fillId="0" borderId="5" xfId="0" quotePrefix="1" applyNumberFormat="1" applyFont="1" applyFill="1" applyBorder="1" applyAlignment="1">
      <alignment horizontal="center" vertical="center"/>
    </xf>
    <xf numFmtId="4" fontId="6" fillId="0" borderId="7" xfId="0" quotePrefix="1" applyNumberFormat="1" applyFont="1" applyFill="1" applyBorder="1" applyAlignment="1">
      <alignment horizontal="center" vertical="center"/>
    </xf>
    <xf numFmtId="1" fontId="1" fillId="0" borderId="10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1" fontId="34" fillId="0" borderId="2" xfId="0" quotePrefix="1" applyNumberFormat="1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4" fontId="34" fillId="0" borderId="2" xfId="0" applyNumberFormat="1" applyFont="1" applyFill="1" applyBorder="1" applyAlignment="1">
      <alignment horizontal="center" vertical="center"/>
    </xf>
    <xf numFmtId="4" fontId="34" fillId="0" borderId="2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0" fontId="34" fillId="0" borderId="5" xfId="0" quotePrefix="1" applyFont="1" applyFill="1" applyBorder="1" applyAlignment="1">
      <alignment horizontal="center" vertical="center"/>
    </xf>
    <xf numFmtId="0" fontId="34" fillId="0" borderId="7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/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6" borderId="0" xfId="0" applyFont="1" applyFill="1"/>
    <xf numFmtId="165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25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2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0" fontId="24" fillId="6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/>
    </xf>
    <xf numFmtId="0" fontId="41" fillId="7" borderId="0" xfId="0" applyFont="1" applyFill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3" fontId="24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 wrapText="1"/>
    </xf>
    <xf numFmtId="3" fontId="40" fillId="0" borderId="1" xfId="0" applyNumberFormat="1" applyFont="1" applyFill="1" applyBorder="1" applyAlignment="1">
      <alignment horizontal="center" vertical="center" wrapText="1"/>
    </xf>
    <xf numFmtId="2" fontId="40" fillId="0" borderId="1" xfId="0" applyNumberFormat="1" applyFont="1" applyFill="1" applyBorder="1" applyAlignment="1">
      <alignment horizontal="center" vertical="center" wrapText="1"/>
    </xf>
    <xf numFmtId="4" fontId="42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wrapText="1"/>
    </xf>
    <xf numFmtId="0" fontId="2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3" fillId="0" borderId="3" xfId="0" applyFont="1" applyFill="1" applyBorder="1" applyAlignment="1">
      <alignment horizontal="justify" vertical="center" wrapText="1"/>
    </xf>
    <xf numFmtId="0" fontId="31" fillId="0" borderId="8" xfId="0" applyFont="1" applyFill="1" applyBorder="1"/>
    <xf numFmtId="0" fontId="31" fillId="0" borderId="3" xfId="0" applyFont="1" applyFill="1" applyBorder="1"/>
    <xf numFmtId="1" fontId="5" fillId="0" borderId="2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justify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37" fillId="0" borderId="5" xfId="0" applyNumberFormat="1" applyFont="1" applyFill="1" applyBorder="1" applyAlignment="1">
      <alignment horizontal="center" vertical="center"/>
    </xf>
    <xf numFmtId="1" fontId="37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28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4" fontId="7" fillId="0" borderId="1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8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&#1055;&#1056;&#1054;&#1043;&#1056;&#1040;&#1052;&#1052;&#1067;\&#1052;&#1059;&#1053;&#1048;&#1062;&#1048;&#1055;&#1040;&#1051;&#1068;&#1053;&#1067;&#1045;%20&#1055;&#1056;&#1054;&#1043;&#1056;&#1040;&#1052;&#1052;&#1067;\&#1057;&#1058;&#1040;&#1056;&#1067;&#1045;%20&#1044;&#1054;&#1050;&#1059;&#1052;&#1045;&#1053;&#1058;&#1067;\&#1055;&#1088;&#1086;&#1075;&#1088;&#1072;&#1084;&#1084;&#1099;%202016-2018\2133%20&#1086;&#1090;%2007.11.2014%20&#1056;&#1072;&#1079;&#1074;&#1080;&#1090;&#1080;&#1077;%20&#1090;&#1088;&#1072;&#1085;&#1089;&#1087;&#1086;&#1088;&#1090;&#1085;&#1086;&#1081;%20&#1089;&#1080;&#1089;&#1090;&#1077;&#1084;&#1099;\&#1054;&#1058;&#1063;&#1045;&#1058;&#1067;\2016.%204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оквартальная разб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V7">
            <v>466973140.89999998</v>
          </cell>
          <cell r="W7">
            <v>463597620.02999997</v>
          </cell>
        </row>
        <row r="9">
          <cell r="V9">
            <v>466911208.89999998</v>
          </cell>
          <cell r="W9">
            <v>463535688.02999997</v>
          </cell>
        </row>
        <row r="13">
          <cell r="V13">
            <v>246372255.24999997</v>
          </cell>
          <cell r="W13">
            <v>246272255.14999998</v>
          </cell>
        </row>
        <row r="16">
          <cell r="V16">
            <v>83303500</v>
          </cell>
          <cell r="W16">
            <v>83303500</v>
          </cell>
        </row>
        <row r="19">
          <cell r="V19">
            <v>83496839</v>
          </cell>
          <cell r="W19">
            <v>83496839</v>
          </cell>
        </row>
        <row r="22">
          <cell r="V22">
            <v>5000000</v>
          </cell>
          <cell r="W22">
            <v>4999999.9000000004</v>
          </cell>
        </row>
        <row r="25">
          <cell r="V25">
            <v>11862000</v>
          </cell>
          <cell r="W25">
            <v>11862000</v>
          </cell>
        </row>
        <row r="28">
          <cell r="V28">
            <v>197597.2</v>
          </cell>
          <cell r="W28">
            <v>197597.2</v>
          </cell>
        </row>
        <row r="31">
          <cell r="V31">
            <v>25427261.379999999</v>
          </cell>
          <cell r="W31">
            <v>25427261.379999999</v>
          </cell>
        </row>
        <row r="68">
          <cell r="V68">
            <v>180240</v>
          </cell>
          <cell r="W68">
            <v>74580</v>
          </cell>
        </row>
        <row r="71">
          <cell r="V71">
            <v>80000</v>
          </cell>
          <cell r="W71">
            <v>80000</v>
          </cell>
        </row>
        <row r="74">
          <cell r="V74">
            <v>90000</v>
          </cell>
          <cell r="W74">
            <v>90000</v>
          </cell>
        </row>
        <row r="77">
          <cell r="V77">
            <v>1000000</v>
          </cell>
          <cell r="W77">
            <v>472500</v>
          </cell>
        </row>
        <row r="88">
          <cell r="V88">
            <v>122549000</v>
          </cell>
          <cell r="W88">
            <v>121833504.37</v>
          </cell>
        </row>
        <row r="91">
          <cell r="V91">
            <v>89159000</v>
          </cell>
          <cell r="W91">
            <v>88443504.370000005</v>
          </cell>
        </row>
        <row r="94">
          <cell r="V94">
            <v>33390000</v>
          </cell>
          <cell r="W94">
            <v>33390000</v>
          </cell>
        </row>
        <row r="97">
          <cell r="V97">
            <v>96360353.649999991</v>
          </cell>
          <cell r="W97">
            <v>94433488.510000005</v>
          </cell>
        </row>
        <row r="98">
          <cell r="V98">
            <v>46374385</v>
          </cell>
          <cell r="W98">
            <v>45593484.060000002</v>
          </cell>
        </row>
        <row r="100">
          <cell r="V100">
            <v>17729519</v>
          </cell>
          <cell r="W100">
            <v>16948618.059999999</v>
          </cell>
        </row>
        <row r="101">
          <cell r="V101">
            <v>28644866</v>
          </cell>
          <cell r="W101">
            <v>28644866</v>
          </cell>
        </row>
        <row r="102">
          <cell r="V102">
            <v>18723876</v>
          </cell>
          <cell r="W102">
            <v>18149848.800000001</v>
          </cell>
        </row>
        <row r="104">
          <cell r="V104">
            <v>134000</v>
          </cell>
          <cell r="W104">
            <v>134000</v>
          </cell>
        </row>
        <row r="105">
          <cell r="V105">
            <v>18589876</v>
          </cell>
          <cell r="W105">
            <v>18015848.800000001</v>
          </cell>
        </row>
        <row r="108">
          <cell r="V108">
            <v>425995</v>
          </cell>
          <cell r="W108">
            <v>425995</v>
          </cell>
        </row>
        <row r="111">
          <cell r="V111">
            <v>100000</v>
          </cell>
          <cell r="W111">
            <v>43700</v>
          </cell>
        </row>
        <row r="114">
          <cell r="V114">
            <v>28788839.789999999</v>
          </cell>
          <cell r="W114">
            <v>28788839.789999999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file:/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file:/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35"/>
  <sheetViews>
    <sheetView workbookViewId="0"/>
  </sheetViews>
  <sheetFormatPr defaultRowHeight="15"/>
  <cols>
    <col min="1" max="1" width="11.85546875" customWidth="1"/>
    <col min="2" max="2" width="3.7109375" customWidth="1"/>
  </cols>
  <sheetData>
    <row r="1" spans="1:3" s="81" customFormat="1">
      <c r="A1" s="94" t="s">
        <v>202</v>
      </c>
    </row>
    <row r="2" spans="1:3" s="81" customFormat="1">
      <c r="A2" s="94"/>
    </row>
    <row r="3" spans="1:3" s="83" customFormat="1">
      <c r="A3" s="83" t="s">
        <v>186</v>
      </c>
      <c r="B3" s="87" t="s">
        <v>215</v>
      </c>
    </row>
    <row r="4" spans="1:3">
      <c r="A4" s="81" t="s">
        <v>186</v>
      </c>
      <c r="B4" s="103" t="s">
        <v>213</v>
      </c>
    </row>
    <row r="5" spans="1:3" s="83" customFormat="1">
      <c r="A5" s="83" t="s">
        <v>186</v>
      </c>
      <c r="B5" s="87" t="s">
        <v>214</v>
      </c>
    </row>
    <row r="6" spans="1:3">
      <c r="A6" s="81" t="s">
        <v>186</v>
      </c>
      <c r="B6" s="87" t="s">
        <v>182</v>
      </c>
    </row>
    <row r="7" spans="1:3">
      <c r="A7" s="88" t="s">
        <v>188</v>
      </c>
      <c r="C7" s="87" t="s">
        <v>184</v>
      </c>
    </row>
    <row r="8" spans="1:3">
      <c r="A8" s="88" t="s">
        <v>188</v>
      </c>
      <c r="C8" s="87" t="s">
        <v>183</v>
      </c>
    </row>
    <row r="9" spans="1:3">
      <c r="A9" s="88" t="s">
        <v>188</v>
      </c>
      <c r="C9" s="103" t="s">
        <v>212</v>
      </c>
    </row>
    <row r="10" spans="1:3">
      <c r="A10" s="81" t="s">
        <v>187</v>
      </c>
      <c r="B10" s="87" t="s">
        <v>185</v>
      </c>
    </row>
    <row r="11" spans="1:3">
      <c r="A11" s="88" t="s">
        <v>188</v>
      </c>
      <c r="B11" s="87" t="s">
        <v>189</v>
      </c>
    </row>
    <row r="12" spans="1:3">
      <c r="A12" s="81" t="s">
        <v>186</v>
      </c>
      <c r="B12" s="89" t="s">
        <v>190</v>
      </c>
    </row>
    <row r="13" spans="1:3">
      <c r="A13" s="88" t="s">
        <v>188</v>
      </c>
      <c r="C13" s="89" t="s">
        <v>191</v>
      </c>
    </row>
    <row r="14" spans="1:3">
      <c r="A14" s="88" t="s">
        <v>188</v>
      </c>
      <c r="C14" s="89" t="s">
        <v>192</v>
      </c>
    </row>
    <row r="15" spans="1:3">
      <c r="A15" s="81" t="s">
        <v>186</v>
      </c>
      <c r="B15" s="90" t="s">
        <v>193</v>
      </c>
    </row>
    <row r="16" spans="1:3">
      <c r="A16" s="88" t="s">
        <v>188</v>
      </c>
      <c r="C16" s="90" t="s">
        <v>194</v>
      </c>
    </row>
    <row r="17" spans="1:3">
      <c r="A17" s="88" t="s">
        <v>188</v>
      </c>
      <c r="C17" s="90" t="s">
        <v>201</v>
      </c>
    </row>
    <row r="18" spans="1:3">
      <c r="A18" s="81" t="s">
        <v>186</v>
      </c>
      <c r="B18" s="92" t="s">
        <v>195</v>
      </c>
      <c r="C18" s="91"/>
    </row>
    <row r="19" spans="1:3">
      <c r="C19" s="92" t="s">
        <v>200</v>
      </c>
    </row>
    <row r="20" spans="1:3">
      <c r="C20" s="92" t="s">
        <v>199</v>
      </c>
    </row>
    <row r="21" spans="1:3">
      <c r="A21" s="81" t="s">
        <v>186</v>
      </c>
      <c r="B21" s="93" t="s">
        <v>196</v>
      </c>
    </row>
    <row r="22" spans="1:3">
      <c r="A22" s="88" t="s">
        <v>188</v>
      </c>
      <c r="C22" s="93" t="s">
        <v>197</v>
      </c>
    </row>
    <row r="23" spans="1:3">
      <c r="A23" s="88" t="s">
        <v>188</v>
      </c>
      <c r="C23" s="93" t="s">
        <v>198</v>
      </c>
    </row>
    <row r="26" spans="1:3">
      <c r="A26" s="83" t="s">
        <v>217</v>
      </c>
    </row>
    <row r="27" spans="1:3">
      <c r="A27" s="88" t="s">
        <v>188</v>
      </c>
      <c r="B27" s="106" t="s">
        <v>218</v>
      </c>
    </row>
    <row r="28" spans="1:3">
      <c r="A28" s="88" t="s">
        <v>188</v>
      </c>
      <c r="B28" s="106" t="s">
        <v>221</v>
      </c>
    </row>
    <row r="29" spans="1:3">
      <c r="A29" s="88" t="s">
        <v>188</v>
      </c>
      <c r="B29" s="106" t="s">
        <v>220</v>
      </c>
    </row>
    <row r="30" spans="1:3">
      <c r="A30" s="88" t="s">
        <v>188</v>
      </c>
      <c r="B30" s="103" t="s">
        <v>219</v>
      </c>
    </row>
    <row r="34" spans="1:2">
      <c r="A34" s="110" t="s">
        <v>232</v>
      </c>
    </row>
    <row r="35" spans="1:2">
      <c r="A35" s="88" t="s">
        <v>188</v>
      </c>
      <c r="B35" s="92" t="s">
        <v>233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tabColor theme="0" tint="-0.34998626667073579"/>
    <pageSetUpPr fitToPage="1"/>
  </sheetPr>
  <dimension ref="A1:R23"/>
  <sheetViews>
    <sheetView workbookViewId="0"/>
  </sheetViews>
  <sheetFormatPr defaultColWidth="9.140625" defaultRowHeight="15"/>
  <cols>
    <col min="1" max="1" width="48.85546875" style="194" customWidth="1"/>
    <col min="2" max="2" width="38.7109375" style="194" customWidth="1"/>
    <col min="3" max="3" width="6.28515625" style="196" bestFit="1" customWidth="1"/>
    <col min="4" max="4" width="3" style="196" bestFit="1" customWidth="1"/>
    <col min="5" max="5" width="3.42578125" style="196" bestFit="1" customWidth="1"/>
    <col min="6" max="6" width="11.28515625" style="196" bestFit="1" customWidth="1"/>
    <col min="7" max="7" width="4" style="196" bestFit="1" customWidth="1"/>
    <col min="8" max="11" width="15.42578125" style="194" bestFit="1" customWidth="1"/>
    <col min="12" max="12" width="29.85546875" style="199" customWidth="1"/>
    <col min="13" max="18" width="9.140625" style="194"/>
    <col min="19" max="16384" width="9.140625" style="195"/>
  </cols>
  <sheetData>
    <row r="1" spans="1:12" ht="52.5" customHeight="1">
      <c r="A1" s="229"/>
      <c r="B1" s="229"/>
      <c r="C1" s="230"/>
      <c r="D1" s="230"/>
      <c r="E1" s="230"/>
      <c r="F1" s="230"/>
      <c r="G1" s="230"/>
      <c r="H1" s="229"/>
      <c r="I1" s="229"/>
      <c r="J1" s="483" t="s">
        <v>416</v>
      </c>
      <c r="K1" s="484"/>
      <c r="L1" s="484"/>
    </row>
    <row r="2" spans="1:12" ht="48" customHeight="1">
      <c r="A2" s="229"/>
      <c r="B2" s="229"/>
      <c r="C2" s="230"/>
      <c r="D2" s="230"/>
      <c r="E2" s="230"/>
      <c r="F2" s="230"/>
      <c r="G2" s="230"/>
      <c r="H2" s="229"/>
      <c r="I2" s="229"/>
      <c r="J2" s="485" t="s">
        <v>239</v>
      </c>
      <c r="K2" s="485"/>
      <c r="L2" s="485"/>
    </row>
    <row r="3" spans="1:12" ht="42.75" customHeight="1">
      <c r="A3" s="486" t="s">
        <v>108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</row>
    <row r="4" spans="1:12" ht="15" customHeight="1">
      <c r="A4" s="489" t="s">
        <v>120</v>
      </c>
      <c r="B4" s="489" t="s">
        <v>1</v>
      </c>
      <c r="C4" s="491" t="s">
        <v>0</v>
      </c>
      <c r="D4" s="491"/>
      <c r="E4" s="491"/>
      <c r="F4" s="491"/>
      <c r="G4" s="491"/>
      <c r="H4" s="489" t="s">
        <v>84</v>
      </c>
      <c r="I4" s="489"/>
      <c r="J4" s="489"/>
      <c r="K4" s="489"/>
      <c r="L4" s="489" t="s">
        <v>16</v>
      </c>
    </row>
    <row r="5" spans="1:12">
      <c r="A5" s="489"/>
      <c r="B5" s="489"/>
      <c r="C5" s="491"/>
      <c r="D5" s="492"/>
      <c r="E5" s="492"/>
      <c r="F5" s="491"/>
      <c r="G5" s="491"/>
      <c r="H5" s="489"/>
      <c r="I5" s="489"/>
      <c r="J5" s="489"/>
      <c r="K5" s="489"/>
      <c r="L5" s="489"/>
    </row>
    <row r="6" spans="1:12" ht="30">
      <c r="A6" s="490"/>
      <c r="B6" s="490"/>
      <c r="C6" s="270" t="s">
        <v>1</v>
      </c>
      <c r="D6" s="272" t="s">
        <v>169</v>
      </c>
      <c r="E6" s="273" t="s">
        <v>170</v>
      </c>
      <c r="F6" s="271" t="s">
        <v>2</v>
      </c>
      <c r="G6" s="247" t="s">
        <v>3</v>
      </c>
      <c r="H6" s="249" t="s">
        <v>124</v>
      </c>
      <c r="I6" s="249" t="s">
        <v>168</v>
      </c>
      <c r="J6" s="249" t="s">
        <v>248</v>
      </c>
      <c r="K6" s="249" t="s">
        <v>4</v>
      </c>
      <c r="L6" s="490"/>
    </row>
    <row r="7" spans="1:12" ht="41.45" customHeight="1">
      <c r="A7" s="489" t="s">
        <v>74</v>
      </c>
      <c r="B7" s="489"/>
      <c r="C7" s="489"/>
      <c r="D7" s="493"/>
      <c r="E7" s="493"/>
      <c r="F7" s="489"/>
      <c r="G7" s="489"/>
      <c r="H7" s="489"/>
      <c r="I7" s="489"/>
      <c r="J7" s="489"/>
      <c r="K7" s="489"/>
      <c r="L7" s="489"/>
    </row>
    <row r="8" spans="1:12" ht="27.6" customHeight="1">
      <c r="A8" s="489" t="s">
        <v>65</v>
      </c>
      <c r="B8" s="489"/>
      <c r="C8" s="489"/>
      <c r="D8" s="489"/>
      <c r="E8" s="489"/>
      <c r="F8" s="489"/>
      <c r="G8" s="489"/>
      <c r="H8" s="489"/>
      <c r="I8" s="489"/>
      <c r="J8" s="489"/>
      <c r="K8" s="489"/>
      <c r="L8" s="489"/>
    </row>
    <row r="9" spans="1:12" ht="90">
      <c r="A9" s="250" t="s">
        <v>295</v>
      </c>
      <c r="B9" s="251" t="s">
        <v>49</v>
      </c>
      <c r="C9" s="252" t="s">
        <v>33</v>
      </c>
      <c r="D9" s="281" t="s">
        <v>171</v>
      </c>
      <c r="E9" s="282" t="s">
        <v>172</v>
      </c>
      <c r="F9" s="253" t="s">
        <v>296</v>
      </c>
      <c r="G9" s="254">
        <v>240</v>
      </c>
      <c r="H9" s="255">
        <v>87718600</v>
      </c>
      <c r="I9" s="255">
        <v>94155300</v>
      </c>
      <c r="J9" s="255">
        <v>0</v>
      </c>
      <c r="K9" s="256">
        <f>SUM(H9:J9)</f>
        <v>181873900</v>
      </c>
      <c r="L9" s="251" t="s">
        <v>297</v>
      </c>
    </row>
    <row r="10" spans="1:12" ht="75">
      <c r="A10" s="274" t="s">
        <v>173</v>
      </c>
      <c r="B10" s="249" t="s">
        <v>49</v>
      </c>
      <c r="C10" s="275" t="s">
        <v>33</v>
      </c>
      <c r="D10" s="281" t="s">
        <v>171</v>
      </c>
      <c r="E10" s="282" t="s">
        <v>172</v>
      </c>
      <c r="F10" s="276" t="s">
        <v>298</v>
      </c>
      <c r="G10" s="277">
        <v>240</v>
      </c>
      <c r="H10" s="278">
        <v>83496839</v>
      </c>
      <c r="I10" s="278">
        <v>102950100.64</v>
      </c>
      <c r="J10" s="278">
        <v>83496839</v>
      </c>
      <c r="K10" s="279">
        <f>SUM(H10:J10)</f>
        <v>269943778.63999999</v>
      </c>
      <c r="L10" s="249" t="s">
        <v>249</v>
      </c>
    </row>
    <row r="11" spans="1:12" ht="41.45" customHeight="1">
      <c r="A11" s="489" t="s">
        <v>66</v>
      </c>
      <c r="B11" s="489"/>
      <c r="C11" s="489"/>
      <c r="D11" s="489"/>
      <c r="E11" s="489"/>
      <c r="F11" s="489"/>
      <c r="G11" s="489"/>
      <c r="H11" s="489"/>
      <c r="I11" s="489"/>
      <c r="J11" s="489"/>
      <c r="K11" s="489"/>
      <c r="L11" s="489"/>
    </row>
    <row r="12" spans="1:12" ht="75">
      <c r="A12" s="250" t="s">
        <v>256</v>
      </c>
      <c r="B12" s="251" t="s">
        <v>49</v>
      </c>
      <c r="C12" s="252" t="s">
        <v>33</v>
      </c>
      <c r="D12" s="281" t="s">
        <v>171</v>
      </c>
      <c r="E12" s="282" t="s">
        <v>172</v>
      </c>
      <c r="F12" s="253">
        <v>1210000050</v>
      </c>
      <c r="G12" s="254">
        <v>410</v>
      </c>
      <c r="H12" s="280">
        <v>0</v>
      </c>
      <c r="I12" s="255">
        <v>0</v>
      </c>
      <c r="J12" s="255">
        <v>0</v>
      </c>
      <c r="K12" s="256">
        <f t="shared" ref="K12:K17" si="0">SUM(H12:J12)</f>
        <v>0</v>
      </c>
      <c r="L12" s="251" t="s">
        <v>277</v>
      </c>
    </row>
    <row r="13" spans="1:12" ht="90">
      <c r="A13" s="232" t="s">
        <v>255</v>
      </c>
      <c r="B13" s="231" t="s">
        <v>49</v>
      </c>
      <c r="C13" s="233" t="s">
        <v>33</v>
      </c>
      <c r="D13" s="281" t="s">
        <v>171</v>
      </c>
      <c r="E13" s="282" t="s">
        <v>172</v>
      </c>
      <c r="F13" s="244">
        <v>1210000060</v>
      </c>
      <c r="G13" s="234">
        <v>240</v>
      </c>
      <c r="H13" s="228">
        <v>1450000</v>
      </c>
      <c r="I13" s="228">
        <v>0</v>
      </c>
      <c r="J13" s="228">
        <v>0</v>
      </c>
      <c r="K13" s="235">
        <f t="shared" si="0"/>
        <v>1450000</v>
      </c>
      <c r="L13" s="231" t="s">
        <v>401</v>
      </c>
    </row>
    <row r="14" spans="1:12" ht="60">
      <c r="A14" s="232" t="s">
        <v>254</v>
      </c>
      <c r="B14" s="231" t="s">
        <v>49</v>
      </c>
      <c r="C14" s="233" t="s">
        <v>33</v>
      </c>
      <c r="D14" s="281" t="s">
        <v>171</v>
      </c>
      <c r="E14" s="282" t="s">
        <v>172</v>
      </c>
      <c r="F14" s="244">
        <v>1210000070</v>
      </c>
      <c r="G14" s="234">
        <v>240</v>
      </c>
      <c r="H14" s="228">
        <v>4872000</v>
      </c>
      <c r="I14" s="228">
        <v>0</v>
      </c>
      <c r="J14" s="228">
        <v>0</v>
      </c>
      <c r="K14" s="235">
        <f t="shared" si="0"/>
        <v>4872000</v>
      </c>
      <c r="L14" s="231" t="s">
        <v>257</v>
      </c>
    </row>
    <row r="15" spans="1:12" ht="60">
      <c r="A15" s="232" t="s">
        <v>397</v>
      </c>
      <c r="B15" s="231" t="s">
        <v>49</v>
      </c>
      <c r="C15" s="233" t="s">
        <v>33</v>
      </c>
      <c r="D15" s="281" t="s">
        <v>171</v>
      </c>
      <c r="E15" s="282" t="s">
        <v>172</v>
      </c>
      <c r="F15" s="244">
        <v>1210000080</v>
      </c>
      <c r="G15" s="234">
        <v>240</v>
      </c>
      <c r="H15" s="228">
        <v>500000</v>
      </c>
      <c r="I15" s="228">
        <v>0</v>
      </c>
      <c r="J15" s="228">
        <v>0</v>
      </c>
      <c r="K15" s="235">
        <f t="shared" si="0"/>
        <v>500000</v>
      </c>
      <c r="L15" s="231" t="s">
        <v>398</v>
      </c>
    </row>
    <row r="16" spans="1:12" ht="75">
      <c r="A16" s="232" t="s">
        <v>247</v>
      </c>
      <c r="B16" s="231" t="s">
        <v>49</v>
      </c>
      <c r="C16" s="233" t="s">
        <v>33</v>
      </c>
      <c r="D16" s="281" t="s">
        <v>171</v>
      </c>
      <c r="E16" s="282" t="s">
        <v>172</v>
      </c>
      <c r="F16" s="244">
        <v>1210000130</v>
      </c>
      <c r="G16" s="234">
        <v>240</v>
      </c>
      <c r="H16" s="228">
        <v>67250000</v>
      </c>
      <c r="I16" s="228">
        <v>0</v>
      </c>
      <c r="J16" s="228">
        <v>0</v>
      </c>
      <c r="K16" s="235">
        <f t="shared" si="0"/>
        <v>67250000</v>
      </c>
      <c r="L16" s="231" t="s">
        <v>402</v>
      </c>
    </row>
    <row r="17" spans="1:18" ht="75">
      <c r="A17" s="232" t="s">
        <v>305</v>
      </c>
      <c r="B17" s="231" t="s">
        <v>49</v>
      </c>
      <c r="C17" s="233" t="s">
        <v>33</v>
      </c>
      <c r="D17" s="281" t="s">
        <v>171</v>
      </c>
      <c r="E17" s="282" t="s">
        <v>172</v>
      </c>
      <c r="F17" s="244">
        <v>1210000160</v>
      </c>
      <c r="G17" s="234">
        <v>240</v>
      </c>
      <c r="H17" s="228">
        <v>731044.3</v>
      </c>
      <c r="I17" s="228">
        <v>0</v>
      </c>
      <c r="J17" s="228">
        <v>0</v>
      </c>
      <c r="K17" s="235">
        <f t="shared" si="0"/>
        <v>731044.3</v>
      </c>
      <c r="L17" s="231" t="s">
        <v>396</v>
      </c>
    </row>
    <row r="18" spans="1:18" ht="60">
      <c r="A18" s="232" t="s">
        <v>306</v>
      </c>
      <c r="B18" s="231" t="s">
        <v>49</v>
      </c>
      <c r="C18" s="233" t="s">
        <v>33</v>
      </c>
      <c r="D18" s="281" t="s">
        <v>171</v>
      </c>
      <c r="E18" s="282" t="s">
        <v>172</v>
      </c>
      <c r="F18" s="244">
        <v>1210075090</v>
      </c>
      <c r="G18" s="234">
        <v>240</v>
      </c>
      <c r="H18" s="228">
        <v>13703200</v>
      </c>
      <c r="I18" s="228">
        <v>0</v>
      </c>
      <c r="J18" s="228">
        <v>0</v>
      </c>
      <c r="K18" s="235">
        <f t="shared" ref="K18" si="1">SUM(H18:J18)</f>
        <v>13703200</v>
      </c>
      <c r="L18" s="231" t="s">
        <v>307</v>
      </c>
    </row>
    <row r="19" spans="1:18" ht="75">
      <c r="A19" s="232" t="s">
        <v>242</v>
      </c>
      <c r="B19" s="231" t="s">
        <v>49</v>
      </c>
      <c r="C19" s="233" t="s">
        <v>33</v>
      </c>
      <c r="D19" s="281" t="s">
        <v>171</v>
      </c>
      <c r="E19" s="282" t="s">
        <v>172</v>
      </c>
      <c r="F19" s="244" t="s">
        <v>299</v>
      </c>
      <c r="G19" s="234">
        <v>240</v>
      </c>
      <c r="H19" s="228">
        <v>223236</v>
      </c>
      <c r="I19" s="228">
        <v>0</v>
      </c>
      <c r="J19" s="228">
        <v>0</v>
      </c>
      <c r="K19" s="235">
        <f t="shared" ref="K19" si="2">SUM(H19:J19)</f>
        <v>223236</v>
      </c>
      <c r="L19" s="231" t="s">
        <v>258</v>
      </c>
    </row>
    <row r="20" spans="1:18" s="198" customFormat="1" ht="14.25">
      <c r="A20" s="236" t="s">
        <v>127</v>
      </c>
      <c r="B20" s="237" t="s">
        <v>116</v>
      </c>
      <c r="C20" s="237" t="s">
        <v>116</v>
      </c>
      <c r="D20" s="494" t="s">
        <v>116</v>
      </c>
      <c r="E20" s="495"/>
      <c r="F20" s="245">
        <v>1210000000</v>
      </c>
      <c r="G20" s="237" t="s">
        <v>116</v>
      </c>
      <c r="H20" s="239">
        <f>H22</f>
        <v>259944919.30000001</v>
      </c>
      <c r="I20" s="239">
        <f t="shared" ref="I20:K20" si="3">I22</f>
        <v>197105400.63999999</v>
      </c>
      <c r="J20" s="239">
        <f t="shared" si="3"/>
        <v>83496839</v>
      </c>
      <c r="K20" s="239">
        <f t="shared" si="3"/>
        <v>540547158.94000006</v>
      </c>
      <c r="L20" s="237" t="s">
        <v>116</v>
      </c>
      <c r="M20" s="197"/>
      <c r="N20" s="197"/>
      <c r="O20" s="197"/>
      <c r="P20" s="197"/>
      <c r="Q20" s="197"/>
      <c r="R20" s="197"/>
    </row>
    <row r="21" spans="1:18">
      <c r="A21" s="232" t="s">
        <v>128</v>
      </c>
      <c r="B21" s="231"/>
      <c r="C21" s="240"/>
      <c r="D21" s="248"/>
      <c r="E21" s="248"/>
      <c r="F21" s="246"/>
      <c r="G21" s="240"/>
      <c r="H21" s="228"/>
      <c r="I21" s="228"/>
      <c r="J21" s="228"/>
      <c r="K21" s="235"/>
      <c r="L21" s="231"/>
    </row>
    <row r="22" spans="1:18">
      <c r="A22" s="232" t="s">
        <v>129</v>
      </c>
      <c r="B22" s="231" t="s">
        <v>49</v>
      </c>
      <c r="C22" s="237" t="s">
        <v>116</v>
      </c>
      <c r="D22" s="494" t="s">
        <v>116</v>
      </c>
      <c r="E22" s="495"/>
      <c r="F22" s="245">
        <v>1210000000</v>
      </c>
      <c r="G22" s="238" t="s">
        <v>5</v>
      </c>
      <c r="H22" s="228">
        <f>SUM(H9:H19)</f>
        <v>259944919.30000001</v>
      </c>
      <c r="I22" s="228">
        <f t="shared" ref="I22:K22" si="4">SUM(I9:I19)</f>
        <v>197105400.63999999</v>
      </c>
      <c r="J22" s="228">
        <f t="shared" si="4"/>
        <v>83496839</v>
      </c>
      <c r="K22" s="228">
        <f t="shared" si="4"/>
        <v>540547158.94000006</v>
      </c>
      <c r="L22" s="231" t="s">
        <v>5</v>
      </c>
    </row>
    <row r="23" spans="1:18" ht="38.25" customHeight="1">
      <c r="A23" s="487" t="s">
        <v>155</v>
      </c>
      <c r="B23" s="488"/>
      <c r="C23" s="488"/>
      <c r="D23" s="488"/>
      <c r="E23" s="488"/>
      <c r="F23" s="488"/>
      <c r="G23" s="241"/>
      <c r="H23" s="242"/>
      <c r="I23" s="488" t="s">
        <v>136</v>
      </c>
      <c r="J23" s="488"/>
      <c r="K23" s="229"/>
      <c r="L23" s="243"/>
    </row>
  </sheetData>
  <mergeCells count="15">
    <mergeCell ref="J1:L1"/>
    <mergeCell ref="J2:L2"/>
    <mergeCell ref="A3:L3"/>
    <mergeCell ref="A23:F23"/>
    <mergeCell ref="A4:A6"/>
    <mergeCell ref="B4:B6"/>
    <mergeCell ref="I23:J23"/>
    <mergeCell ref="H4:K5"/>
    <mergeCell ref="L4:L6"/>
    <mergeCell ref="C4:G5"/>
    <mergeCell ref="A7:L7"/>
    <mergeCell ref="A8:L8"/>
    <mergeCell ref="A11:L11"/>
    <mergeCell ref="D20:E20"/>
    <mergeCell ref="D22:E2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>
    <tabColor rgb="FFFF0000"/>
    <pageSetUpPr fitToPage="1"/>
  </sheetPr>
  <dimension ref="A1:I10"/>
  <sheetViews>
    <sheetView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400" t="s">
        <v>70</v>
      </c>
      <c r="G1" s="400"/>
      <c r="H1" s="400"/>
      <c r="I1" s="400"/>
    </row>
    <row r="4" spans="1:9" ht="32.25" customHeight="1">
      <c r="A4" s="401" t="s">
        <v>280</v>
      </c>
      <c r="B4" s="401"/>
      <c r="C4" s="401"/>
      <c r="D4" s="401"/>
      <c r="E4" s="401"/>
      <c r="F4" s="401"/>
      <c r="G4" s="401"/>
      <c r="H4" s="401"/>
      <c r="I4" s="401"/>
    </row>
    <row r="5" spans="1:9" ht="28.5">
      <c r="A5" s="20" t="s">
        <v>9</v>
      </c>
      <c r="B5" s="141" t="s">
        <v>279</v>
      </c>
      <c r="C5" s="20" t="s">
        <v>10</v>
      </c>
      <c r="D5" s="20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42.75">
      <c r="A6" s="26"/>
      <c r="B6" s="3" t="s">
        <v>67</v>
      </c>
      <c r="C6" s="25"/>
      <c r="D6" s="25"/>
      <c r="E6" s="25"/>
      <c r="F6" s="25"/>
      <c r="G6" s="25"/>
      <c r="H6" s="25"/>
      <c r="I6" s="25"/>
    </row>
    <row r="7" spans="1:9" ht="85.5">
      <c r="A7" s="82">
        <v>1</v>
      </c>
      <c r="B7" s="102" t="s">
        <v>223</v>
      </c>
      <c r="C7" s="80" t="s">
        <v>12</v>
      </c>
      <c r="D7" s="80" t="s">
        <v>207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31">
        <v>100</v>
      </c>
      <c r="I7" s="80">
        <v>100</v>
      </c>
    </row>
    <row r="8" spans="1:9" ht="71.25">
      <c r="A8" s="80">
        <v>2</v>
      </c>
      <c r="B8" s="80" t="s">
        <v>204</v>
      </c>
      <c r="C8" s="80" t="s">
        <v>64</v>
      </c>
      <c r="D8" s="80" t="s">
        <v>203</v>
      </c>
      <c r="E8" s="80">
        <v>65</v>
      </c>
      <c r="F8" s="80">
        <v>80</v>
      </c>
      <c r="G8" s="80">
        <v>80</v>
      </c>
      <c r="H8" s="80">
        <v>80</v>
      </c>
      <c r="I8" s="47">
        <v>80</v>
      </c>
    </row>
    <row r="10" spans="1:9" ht="37.5" customHeight="1">
      <c r="A10" s="399" t="s">
        <v>14</v>
      </c>
      <c r="B10" s="404"/>
      <c r="C10" s="404"/>
      <c r="D10" s="404"/>
      <c r="E10" s="404"/>
      <c r="H10" s="404" t="s">
        <v>13</v>
      </c>
      <c r="I10" s="404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>
    <tabColor rgb="FFFF0000"/>
  </sheetPr>
  <dimension ref="A1:O26"/>
  <sheetViews>
    <sheetView workbookViewId="0"/>
  </sheetViews>
  <sheetFormatPr defaultColWidth="9.140625" defaultRowHeight="15"/>
  <cols>
    <col min="1" max="1" width="43.7109375" style="189" customWidth="1"/>
    <col min="2" max="2" width="36.42578125" style="32" customWidth="1"/>
    <col min="3" max="3" width="6.28515625" style="41" bestFit="1" customWidth="1"/>
    <col min="4" max="4" width="5" style="41" bestFit="1" customWidth="1"/>
    <col min="5" max="5" width="3.5703125" style="41" bestFit="1" customWidth="1"/>
    <col min="6" max="6" width="11" style="41" bestFit="1" customWidth="1"/>
    <col min="7" max="7" width="3.7109375" style="41" bestFit="1" customWidth="1"/>
    <col min="8" max="8" width="14.85546875" style="189" customWidth="1"/>
    <col min="9" max="11" width="14.85546875" style="189" bestFit="1" customWidth="1"/>
    <col min="12" max="12" width="27.5703125" style="42" customWidth="1"/>
    <col min="13" max="13" width="9.140625" style="32"/>
    <col min="14" max="15" width="11" style="32" bestFit="1" customWidth="1"/>
    <col min="16" max="16384" width="9.140625" style="32"/>
  </cols>
  <sheetData>
    <row r="1" spans="1:12" ht="51" customHeight="1">
      <c r="J1" s="496" t="s">
        <v>407</v>
      </c>
      <c r="K1" s="497"/>
      <c r="L1" s="497"/>
    </row>
    <row r="2" spans="1:12" ht="56.25" customHeight="1">
      <c r="J2" s="498" t="s">
        <v>240</v>
      </c>
      <c r="K2" s="498"/>
      <c r="L2" s="498"/>
    </row>
    <row r="3" spans="1:12" ht="42.75" customHeight="1">
      <c r="A3" s="466" t="s">
        <v>109</v>
      </c>
      <c r="B3" s="466"/>
      <c r="C3" s="466"/>
      <c r="D3" s="466"/>
      <c r="E3" s="466"/>
      <c r="F3" s="466"/>
      <c r="G3" s="466"/>
      <c r="H3" s="466"/>
      <c r="I3" s="466"/>
      <c r="J3" s="466"/>
      <c r="K3" s="466"/>
      <c r="L3" s="466"/>
    </row>
    <row r="4" spans="1:12" ht="15" customHeight="1">
      <c r="A4" s="445" t="s">
        <v>120</v>
      </c>
      <c r="B4" s="445" t="s">
        <v>1</v>
      </c>
      <c r="C4" s="501" t="s">
        <v>0</v>
      </c>
      <c r="D4" s="501"/>
      <c r="E4" s="501"/>
      <c r="F4" s="501"/>
      <c r="G4" s="501"/>
      <c r="H4" s="445" t="s">
        <v>84</v>
      </c>
      <c r="I4" s="445"/>
      <c r="J4" s="445"/>
      <c r="K4" s="445"/>
      <c r="L4" s="445" t="s">
        <v>16</v>
      </c>
    </row>
    <row r="5" spans="1:12">
      <c r="A5" s="445"/>
      <c r="B5" s="445"/>
      <c r="C5" s="501"/>
      <c r="D5" s="501"/>
      <c r="E5" s="501"/>
      <c r="F5" s="501"/>
      <c r="G5" s="501"/>
      <c r="H5" s="445"/>
      <c r="I5" s="445"/>
      <c r="J5" s="445"/>
      <c r="K5" s="445"/>
      <c r="L5" s="445"/>
    </row>
    <row r="6" spans="1:12" ht="30">
      <c r="A6" s="445"/>
      <c r="B6" s="445"/>
      <c r="C6" s="192" t="s">
        <v>1</v>
      </c>
      <c r="D6" s="192" t="s">
        <v>169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45"/>
    </row>
    <row r="7" spans="1:12" ht="45">
      <c r="A7" s="193" t="s">
        <v>67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45">
      <c r="A8" s="193" t="s">
        <v>54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60">
      <c r="A9" s="193" t="s">
        <v>69</v>
      </c>
      <c r="B9" s="183" t="s">
        <v>57</v>
      </c>
      <c r="C9" s="116" t="s">
        <v>33</v>
      </c>
      <c r="D9" s="120" t="s">
        <v>174</v>
      </c>
      <c r="E9" s="120" t="s">
        <v>175</v>
      </c>
      <c r="F9" s="116" t="s">
        <v>176</v>
      </c>
      <c r="G9" s="192" t="s">
        <v>366</v>
      </c>
      <c r="H9" s="187">
        <v>200000</v>
      </c>
      <c r="I9" s="187">
        <v>200000</v>
      </c>
      <c r="J9" s="187">
        <v>200000</v>
      </c>
      <c r="K9" s="187">
        <f>SUM(H9:J9)</f>
        <v>600000</v>
      </c>
      <c r="L9" s="183" t="s">
        <v>294</v>
      </c>
    </row>
    <row r="10" spans="1:12" ht="30">
      <c r="A10" s="193" t="s">
        <v>55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5"/>
    </row>
    <row r="11" spans="1:12" ht="45">
      <c r="A11" s="193" t="s">
        <v>56</v>
      </c>
      <c r="B11" s="183" t="s">
        <v>57</v>
      </c>
      <c r="C11" s="116" t="s">
        <v>33</v>
      </c>
      <c r="D11" s="120" t="s">
        <v>177</v>
      </c>
      <c r="E11" s="116" t="s">
        <v>178</v>
      </c>
      <c r="F11" s="116" t="s">
        <v>179</v>
      </c>
      <c r="G11" s="192" t="s">
        <v>366</v>
      </c>
      <c r="H11" s="187">
        <v>80000</v>
      </c>
      <c r="I11" s="187">
        <v>80000</v>
      </c>
      <c r="J11" s="187">
        <v>80000</v>
      </c>
      <c r="K11" s="187">
        <f t="shared" ref="K11:K19" si="0">SUM(H11:J11)</f>
        <v>240000</v>
      </c>
      <c r="L11" s="184" t="s">
        <v>110</v>
      </c>
    </row>
    <row r="12" spans="1:12" ht="45">
      <c r="A12" s="193" t="s">
        <v>58</v>
      </c>
      <c r="B12" s="183" t="s">
        <v>57</v>
      </c>
      <c r="C12" s="116" t="s">
        <v>33</v>
      </c>
      <c r="D12" s="120" t="s">
        <v>177</v>
      </c>
      <c r="E12" s="116" t="s">
        <v>178</v>
      </c>
      <c r="F12" s="116" t="s">
        <v>180</v>
      </c>
      <c r="G12" s="192" t="s">
        <v>366</v>
      </c>
      <c r="H12" s="187">
        <v>90000</v>
      </c>
      <c r="I12" s="187">
        <v>90000</v>
      </c>
      <c r="J12" s="187">
        <v>90000</v>
      </c>
      <c r="K12" s="187">
        <f t="shared" si="0"/>
        <v>270000</v>
      </c>
      <c r="L12" s="184" t="s">
        <v>130</v>
      </c>
    </row>
    <row r="13" spans="1:12" ht="30">
      <c r="A13" s="193" t="s">
        <v>243</v>
      </c>
      <c r="B13" s="183" t="s">
        <v>57</v>
      </c>
      <c r="C13" s="116" t="s">
        <v>33</v>
      </c>
      <c r="D13" s="116" t="s">
        <v>177</v>
      </c>
      <c r="E13" s="116" t="s">
        <v>178</v>
      </c>
      <c r="F13" s="116" t="s">
        <v>241</v>
      </c>
      <c r="G13" s="192" t="s">
        <v>367</v>
      </c>
      <c r="H13" s="187">
        <v>1000000</v>
      </c>
      <c r="I13" s="187">
        <v>1000000</v>
      </c>
      <c r="J13" s="187">
        <v>1000000</v>
      </c>
      <c r="K13" s="187">
        <f t="shared" si="0"/>
        <v>3000000</v>
      </c>
      <c r="L13" s="184"/>
    </row>
    <row r="14" spans="1:12" ht="77.25" customHeight="1">
      <c r="A14" s="193" t="s">
        <v>300</v>
      </c>
      <c r="B14" s="183" t="s">
        <v>57</v>
      </c>
      <c r="C14" s="116" t="s">
        <v>33</v>
      </c>
      <c r="D14" s="116" t="s">
        <v>171</v>
      </c>
      <c r="E14" s="116" t="s">
        <v>172</v>
      </c>
      <c r="F14" s="116" t="s">
        <v>301</v>
      </c>
      <c r="G14" s="192" t="s">
        <v>366</v>
      </c>
      <c r="H14" s="187">
        <v>295200</v>
      </c>
      <c r="I14" s="187">
        <v>0</v>
      </c>
      <c r="J14" s="187">
        <v>0</v>
      </c>
      <c r="K14" s="187">
        <f t="shared" si="0"/>
        <v>295200</v>
      </c>
      <c r="L14" s="435" t="s">
        <v>340</v>
      </c>
    </row>
    <row r="15" spans="1:12" ht="77.25" customHeight="1">
      <c r="A15" s="193" t="s">
        <v>308</v>
      </c>
      <c r="B15" s="183" t="s">
        <v>57</v>
      </c>
      <c r="C15" s="116" t="s">
        <v>33</v>
      </c>
      <c r="D15" s="116" t="s">
        <v>171</v>
      </c>
      <c r="E15" s="116" t="s">
        <v>172</v>
      </c>
      <c r="F15" s="116" t="s">
        <v>309</v>
      </c>
      <c r="G15" s="192" t="s">
        <v>366</v>
      </c>
      <c r="H15" s="187">
        <v>70850</v>
      </c>
      <c r="I15" s="187">
        <v>0</v>
      </c>
      <c r="J15" s="187">
        <v>0</v>
      </c>
      <c r="K15" s="187">
        <f t="shared" si="0"/>
        <v>70850</v>
      </c>
      <c r="L15" s="437"/>
    </row>
    <row r="16" spans="1:12" ht="22.5" customHeight="1">
      <c r="A16" s="502" t="s">
        <v>334</v>
      </c>
      <c r="B16" s="435" t="s">
        <v>335</v>
      </c>
      <c r="C16" s="116" t="s">
        <v>336</v>
      </c>
      <c r="D16" s="116" t="s">
        <v>337</v>
      </c>
      <c r="E16" s="116" t="s">
        <v>338</v>
      </c>
      <c r="F16" s="116" t="s">
        <v>339</v>
      </c>
      <c r="G16" s="192" t="s">
        <v>368</v>
      </c>
      <c r="H16" s="187">
        <v>59760</v>
      </c>
      <c r="I16" s="187">
        <v>0</v>
      </c>
      <c r="J16" s="187">
        <v>0</v>
      </c>
      <c r="K16" s="187">
        <f t="shared" si="0"/>
        <v>59760</v>
      </c>
      <c r="L16" s="435"/>
    </row>
    <row r="17" spans="1:15" ht="23.25" customHeight="1">
      <c r="A17" s="503"/>
      <c r="B17" s="437"/>
      <c r="C17" s="116" t="s">
        <v>336</v>
      </c>
      <c r="D17" s="116" t="s">
        <v>337</v>
      </c>
      <c r="E17" s="116" t="s">
        <v>338</v>
      </c>
      <c r="F17" s="116" t="s">
        <v>339</v>
      </c>
      <c r="G17" s="192" t="s">
        <v>369</v>
      </c>
      <c r="H17" s="187">
        <v>44940</v>
      </c>
      <c r="I17" s="187">
        <v>0</v>
      </c>
      <c r="J17" s="187">
        <v>0</v>
      </c>
      <c r="K17" s="187">
        <f t="shared" si="0"/>
        <v>44940</v>
      </c>
      <c r="L17" s="437"/>
    </row>
    <row r="18" spans="1:15" ht="33" customHeight="1">
      <c r="A18" s="435" t="s">
        <v>370</v>
      </c>
      <c r="B18" s="435" t="s">
        <v>335</v>
      </c>
      <c r="C18" s="216" t="s">
        <v>336</v>
      </c>
      <c r="D18" s="216" t="s">
        <v>337</v>
      </c>
      <c r="E18" s="216" t="s">
        <v>338</v>
      </c>
      <c r="F18" s="216" t="s">
        <v>371</v>
      </c>
      <c r="G18" s="216" t="s">
        <v>368</v>
      </c>
      <c r="H18" s="217">
        <v>2656</v>
      </c>
      <c r="I18" s="217">
        <v>0</v>
      </c>
      <c r="J18" s="217">
        <v>0</v>
      </c>
      <c r="K18" s="187">
        <f t="shared" si="0"/>
        <v>2656</v>
      </c>
      <c r="L18" s="185"/>
    </row>
    <row r="19" spans="1:15" ht="32.25" customHeight="1">
      <c r="A19" s="437"/>
      <c r="B19" s="437"/>
      <c r="C19" s="216" t="s">
        <v>336</v>
      </c>
      <c r="D19" s="216" t="s">
        <v>337</v>
      </c>
      <c r="E19" s="216" t="s">
        <v>338</v>
      </c>
      <c r="F19" s="216" t="s">
        <v>371</v>
      </c>
      <c r="G19" s="216" t="s">
        <v>369</v>
      </c>
      <c r="H19" s="217">
        <v>1174</v>
      </c>
      <c r="I19" s="217">
        <v>0</v>
      </c>
      <c r="J19" s="217">
        <v>0</v>
      </c>
      <c r="K19" s="187">
        <f t="shared" si="0"/>
        <v>1174</v>
      </c>
      <c r="L19" s="185"/>
    </row>
    <row r="20" spans="1:15">
      <c r="A20" s="58" t="s">
        <v>127</v>
      </c>
      <c r="B20" s="57"/>
      <c r="C20" s="116"/>
      <c r="D20" s="116"/>
      <c r="E20" s="116"/>
      <c r="F20" s="116"/>
      <c r="G20" s="192"/>
      <c r="H20" s="63">
        <f>H22+H23</f>
        <v>1844580</v>
      </c>
      <c r="I20" s="63">
        <f t="shared" ref="I20:K20" si="1">I22+I23</f>
        <v>1370000</v>
      </c>
      <c r="J20" s="63">
        <f t="shared" si="1"/>
        <v>1370000</v>
      </c>
      <c r="K20" s="63">
        <f t="shared" si="1"/>
        <v>4584580</v>
      </c>
      <c r="L20" s="63" t="str">
        <f>L22</f>
        <v>Х</v>
      </c>
    </row>
    <row r="21" spans="1:15">
      <c r="A21" s="193" t="s">
        <v>128</v>
      </c>
      <c r="B21" s="183"/>
      <c r="C21" s="116"/>
      <c r="D21" s="116"/>
      <c r="E21" s="116"/>
      <c r="F21" s="116"/>
      <c r="G21" s="192"/>
      <c r="H21" s="60"/>
      <c r="I21" s="60"/>
      <c r="J21" s="60"/>
      <c r="K21" s="60"/>
      <c r="L21" s="183"/>
    </row>
    <row r="22" spans="1:15" ht="15" customHeight="1">
      <c r="A22" s="193" t="s">
        <v>129</v>
      </c>
      <c r="B22" s="183" t="s">
        <v>49</v>
      </c>
      <c r="C22" s="35"/>
      <c r="D22" s="35"/>
      <c r="E22" s="35"/>
      <c r="F22" s="35"/>
      <c r="G22" s="35"/>
      <c r="H22" s="60">
        <f>SUM(H9:H15)</f>
        <v>1736050</v>
      </c>
      <c r="I22" s="60">
        <f t="shared" ref="I22:K22" si="2">SUM(I9:I15)</f>
        <v>1370000</v>
      </c>
      <c r="J22" s="60">
        <f t="shared" si="2"/>
        <v>1370000</v>
      </c>
      <c r="K22" s="60">
        <f t="shared" si="2"/>
        <v>4476050</v>
      </c>
      <c r="L22" s="183" t="s">
        <v>5</v>
      </c>
      <c r="N22" s="117"/>
      <c r="O22" s="117"/>
    </row>
    <row r="23" spans="1:15" ht="30" customHeight="1">
      <c r="A23" s="193" t="s">
        <v>265</v>
      </c>
      <c r="B23" s="183" t="s">
        <v>335</v>
      </c>
      <c r="C23" s="35"/>
      <c r="D23" s="35"/>
      <c r="E23" s="35"/>
      <c r="F23" s="35"/>
      <c r="G23" s="35"/>
      <c r="H23" s="60">
        <f>SUM(H16:H19)</f>
        <v>108530</v>
      </c>
      <c r="I23" s="60">
        <f t="shared" ref="I23:K23" si="3">SUM(I16:I19)</f>
        <v>0</v>
      </c>
      <c r="J23" s="60">
        <f t="shared" si="3"/>
        <v>0</v>
      </c>
      <c r="K23" s="60">
        <f t="shared" si="3"/>
        <v>108530</v>
      </c>
      <c r="L23" s="183" t="s">
        <v>5</v>
      </c>
      <c r="N23" s="117"/>
      <c r="O23" s="117"/>
    </row>
    <row r="24" spans="1:15">
      <c r="L24" s="32"/>
    </row>
    <row r="25" spans="1:15" ht="38.25" customHeight="1">
      <c r="A25" s="499" t="s">
        <v>155</v>
      </c>
      <c r="B25" s="500"/>
      <c r="C25" s="500"/>
      <c r="D25" s="500"/>
      <c r="E25" s="500"/>
      <c r="F25" s="500"/>
      <c r="G25" s="214"/>
      <c r="H25" s="215"/>
      <c r="I25" s="500" t="s">
        <v>136</v>
      </c>
      <c r="J25" s="500"/>
      <c r="L25" s="32"/>
    </row>
    <row r="26" spans="1:15">
      <c r="L26" s="32"/>
    </row>
  </sheetData>
  <mergeCells count="16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B16:B17"/>
    <mergeCell ref="L16:L17"/>
    <mergeCell ref="L14:L15"/>
    <mergeCell ref="A18:A19"/>
    <mergeCell ref="B18:B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>
    <tabColor theme="9" tint="-0.249977111117893"/>
    <pageSetUpPr fitToPage="1"/>
  </sheetPr>
  <dimension ref="A1:I10"/>
  <sheetViews>
    <sheetView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400" t="s">
        <v>77</v>
      </c>
      <c r="G1" s="400"/>
      <c r="H1" s="400"/>
      <c r="I1" s="400"/>
    </row>
    <row r="4" spans="1:9" ht="46.5" customHeight="1">
      <c r="A4" s="401" t="s">
        <v>281</v>
      </c>
      <c r="B4" s="401"/>
      <c r="C4" s="401"/>
      <c r="D4" s="401"/>
      <c r="E4" s="401"/>
      <c r="F4" s="401"/>
      <c r="G4" s="401"/>
      <c r="H4" s="401"/>
      <c r="I4" s="401"/>
    </row>
    <row r="5" spans="1:9" ht="28.5">
      <c r="A5" s="14" t="s">
        <v>9</v>
      </c>
      <c r="B5" s="141" t="s">
        <v>279</v>
      </c>
      <c r="C5" s="14" t="s">
        <v>10</v>
      </c>
      <c r="D5" s="14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57">
      <c r="A6" s="26"/>
      <c r="B6" s="3" t="s">
        <v>78</v>
      </c>
      <c r="C6" s="25"/>
      <c r="D6" s="25"/>
      <c r="E6" s="25"/>
      <c r="F6" s="25"/>
      <c r="G6" s="25"/>
      <c r="H6" s="25"/>
      <c r="I6" s="25"/>
    </row>
    <row r="7" spans="1:9" ht="85.5">
      <c r="A7" s="82">
        <v>1</v>
      </c>
      <c r="B7" s="80" t="s">
        <v>205</v>
      </c>
      <c r="C7" s="80" t="s">
        <v>12</v>
      </c>
      <c r="D7" s="22" t="s">
        <v>209</v>
      </c>
      <c r="E7" s="80">
        <v>0</v>
      </c>
      <c r="F7" s="80">
        <v>0</v>
      </c>
      <c r="G7" s="80">
        <v>0</v>
      </c>
      <c r="H7" s="80">
        <v>0</v>
      </c>
      <c r="I7" s="80">
        <v>0</v>
      </c>
    </row>
    <row r="8" spans="1:9" ht="28.5">
      <c r="A8" s="82">
        <v>2</v>
      </c>
      <c r="B8" s="102" t="s">
        <v>224</v>
      </c>
      <c r="C8" s="80" t="s">
        <v>206</v>
      </c>
      <c r="D8" s="80" t="s">
        <v>207</v>
      </c>
      <c r="E8" s="27">
        <f>80559000/12562300</f>
        <v>6.4127588100905086</v>
      </c>
      <c r="F8" s="131">
        <v>6.51</v>
      </c>
      <c r="G8" s="131">
        <v>6.83</v>
      </c>
      <c r="H8" s="131">
        <v>6.92</v>
      </c>
      <c r="I8" s="80">
        <v>6.98</v>
      </c>
    </row>
    <row r="10" spans="1:9" ht="37.5" customHeight="1">
      <c r="A10" s="399" t="s">
        <v>14</v>
      </c>
      <c r="B10" s="404"/>
      <c r="C10" s="404"/>
      <c r="D10" s="404"/>
      <c r="E10" s="404"/>
      <c r="H10" s="404" t="s">
        <v>13</v>
      </c>
      <c r="I10" s="404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>
    <tabColor theme="9" tint="-0.249977111117893"/>
    <pageSetUpPr fitToPage="1"/>
  </sheetPr>
  <dimension ref="A1:L17"/>
  <sheetViews>
    <sheetView workbookViewId="0"/>
  </sheetViews>
  <sheetFormatPr defaultColWidth="9.140625" defaultRowHeight="15"/>
  <cols>
    <col min="1" max="1" width="43.85546875" style="194" customWidth="1"/>
    <col min="2" max="2" width="33.28515625" style="195" customWidth="1"/>
    <col min="3" max="3" width="6.28515625" style="194" bestFit="1" customWidth="1"/>
    <col min="4" max="4" width="5.7109375" style="194" bestFit="1" customWidth="1"/>
    <col min="5" max="5" width="5.7109375" style="194" customWidth="1"/>
    <col min="6" max="6" width="9.5703125" style="194" bestFit="1" customWidth="1"/>
    <col min="7" max="7" width="3.7109375" style="194" bestFit="1" customWidth="1"/>
    <col min="8" max="8" width="15.5703125" style="194" bestFit="1" customWidth="1"/>
    <col min="9" max="9" width="14.28515625" style="194" bestFit="1" customWidth="1"/>
    <col min="10" max="10" width="14.42578125" style="194" bestFit="1" customWidth="1"/>
    <col min="11" max="11" width="15.5703125" style="194" bestFit="1" customWidth="1"/>
    <col min="12" max="12" width="39" style="202" customWidth="1"/>
    <col min="13" max="16384" width="9.140625" style="195"/>
  </cols>
  <sheetData>
    <row r="1" spans="1:12" ht="55.5" customHeight="1">
      <c r="A1" s="189"/>
      <c r="B1" s="32"/>
      <c r="C1" s="189"/>
      <c r="D1" s="189"/>
      <c r="E1" s="189"/>
      <c r="F1" s="189"/>
      <c r="G1" s="189"/>
      <c r="H1" s="189"/>
      <c r="I1" s="189"/>
      <c r="J1" s="496" t="s">
        <v>408</v>
      </c>
      <c r="K1" s="497"/>
      <c r="L1" s="497"/>
    </row>
    <row r="2" spans="1:12" ht="66.75" customHeight="1">
      <c r="A2" s="189"/>
      <c r="B2" s="32"/>
      <c r="C2" s="189"/>
      <c r="D2" s="189"/>
      <c r="E2" s="189"/>
      <c r="F2" s="189"/>
      <c r="G2" s="189"/>
      <c r="H2" s="189"/>
      <c r="I2" s="144"/>
      <c r="J2" s="504" t="s">
        <v>79</v>
      </c>
      <c r="K2" s="504"/>
      <c r="L2" s="504"/>
    </row>
    <row r="3" spans="1:12" ht="68.25" customHeight="1">
      <c r="A3" s="466" t="s">
        <v>112</v>
      </c>
      <c r="B3" s="466"/>
      <c r="C3" s="466"/>
      <c r="D3" s="466"/>
      <c r="E3" s="466"/>
      <c r="F3" s="466"/>
      <c r="G3" s="466"/>
      <c r="H3" s="466"/>
      <c r="I3" s="466"/>
      <c r="J3" s="466"/>
      <c r="K3" s="466"/>
      <c r="L3" s="466"/>
    </row>
    <row r="4" spans="1:12" ht="15" customHeight="1">
      <c r="A4" s="445" t="s">
        <v>120</v>
      </c>
      <c r="B4" s="445" t="s">
        <v>1</v>
      </c>
      <c r="C4" s="501" t="s">
        <v>0</v>
      </c>
      <c r="D4" s="501"/>
      <c r="E4" s="501"/>
      <c r="F4" s="501"/>
      <c r="G4" s="501"/>
      <c r="H4" s="445" t="s">
        <v>84</v>
      </c>
      <c r="I4" s="445"/>
      <c r="J4" s="445"/>
      <c r="K4" s="445"/>
      <c r="L4" s="445" t="s">
        <v>16</v>
      </c>
    </row>
    <row r="5" spans="1:12">
      <c r="A5" s="445"/>
      <c r="B5" s="445"/>
      <c r="C5" s="501"/>
      <c r="D5" s="501"/>
      <c r="E5" s="501"/>
      <c r="F5" s="501"/>
      <c r="G5" s="501"/>
      <c r="H5" s="445"/>
      <c r="I5" s="445"/>
      <c r="J5" s="445"/>
      <c r="K5" s="445"/>
      <c r="L5" s="445"/>
    </row>
    <row r="6" spans="1:12" ht="30">
      <c r="A6" s="445"/>
      <c r="B6" s="445"/>
      <c r="C6" s="192" t="s">
        <v>1</v>
      </c>
      <c r="D6" s="192" t="s">
        <v>169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45"/>
    </row>
    <row r="7" spans="1:12" ht="60">
      <c r="A7" s="193" t="s">
        <v>81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45">
      <c r="A8" s="193" t="s">
        <v>51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112.5" customHeight="1">
      <c r="A9" s="193" t="s">
        <v>141</v>
      </c>
      <c r="B9" s="188" t="s">
        <v>49</v>
      </c>
      <c r="C9" s="38" t="s">
        <v>33</v>
      </c>
      <c r="D9" s="85" t="s">
        <v>171</v>
      </c>
      <c r="E9" s="85" t="s">
        <v>181</v>
      </c>
      <c r="F9" s="84">
        <v>1230000010</v>
      </c>
      <c r="G9" s="44">
        <v>810</v>
      </c>
      <c r="H9" s="38">
        <v>89156000</v>
      </c>
      <c r="I9" s="38">
        <v>0</v>
      </c>
      <c r="J9" s="38">
        <v>0</v>
      </c>
      <c r="K9" s="39">
        <f>SUM(H9:J9)</f>
        <v>89156000</v>
      </c>
      <c r="L9" s="184" t="s">
        <v>304</v>
      </c>
    </row>
    <row r="10" spans="1:12" ht="45">
      <c r="A10" s="193" t="s">
        <v>303</v>
      </c>
      <c r="B10" s="188" t="s">
        <v>49</v>
      </c>
      <c r="C10" s="38" t="s">
        <v>33</v>
      </c>
      <c r="D10" s="85" t="s">
        <v>171</v>
      </c>
      <c r="E10" s="85" t="s">
        <v>181</v>
      </c>
      <c r="F10" s="84">
        <v>1230000040</v>
      </c>
      <c r="G10" s="44">
        <v>240</v>
      </c>
      <c r="H10" s="38">
        <v>0</v>
      </c>
      <c r="I10" s="38">
        <v>103500000</v>
      </c>
      <c r="J10" s="38">
        <f>H9</f>
        <v>89156000</v>
      </c>
      <c r="K10" s="39">
        <f>SUM(H10:J10)</f>
        <v>192656000</v>
      </c>
      <c r="L10" s="184" t="s">
        <v>304</v>
      </c>
    </row>
    <row r="11" spans="1:12" ht="45">
      <c r="A11" s="193" t="s">
        <v>111</v>
      </c>
      <c r="B11" s="188" t="s">
        <v>49</v>
      </c>
      <c r="C11" s="38" t="s">
        <v>33</v>
      </c>
      <c r="D11" s="85" t="s">
        <v>171</v>
      </c>
      <c r="E11" s="85" t="s">
        <v>181</v>
      </c>
      <c r="F11" s="44">
        <v>1230000020</v>
      </c>
      <c r="G11" s="44">
        <v>240</v>
      </c>
      <c r="H11" s="38">
        <v>39869333.299999997</v>
      </c>
      <c r="I11" s="38">
        <v>0</v>
      </c>
      <c r="J11" s="38">
        <v>0</v>
      </c>
      <c r="K11" s="39">
        <f>SUM(H11:J11)</f>
        <v>39869333.299999997</v>
      </c>
      <c r="L11" s="183" t="s">
        <v>250</v>
      </c>
    </row>
    <row r="12" spans="1:12" ht="30">
      <c r="A12" s="193" t="s">
        <v>251</v>
      </c>
      <c r="B12" s="188" t="s">
        <v>49</v>
      </c>
      <c r="C12" s="38" t="s">
        <v>33</v>
      </c>
      <c r="D12" s="85" t="s">
        <v>171</v>
      </c>
      <c r="E12" s="85" t="s">
        <v>181</v>
      </c>
      <c r="F12" s="44">
        <v>1230000030</v>
      </c>
      <c r="G12" s="44">
        <v>240</v>
      </c>
      <c r="H12" s="38">
        <v>3000000</v>
      </c>
      <c r="I12" s="38">
        <v>0</v>
      </c>
      <c r="J12" s="38">
        <v>0</v>
      </c>
      <c r="K12" s="39">
        <f>SUM(H12:J12)</f>
        <v>3000000</v>
      </c>
      <c r="L12" s="183" t="s">
        <v>252</v>
      </c>
    </row>
    <row r="13" spans="1:12">
      <c r="A13" s="58" t="s">
        <v>127</v>
      </c>
      <c r="B13" s="57"/>
      <c r="C13" s="38"/>
      <c r="D13" s="38"/>
      <c r="E13" s="38"/>
      <c r="F13" s="44"/>
      <c r="G13" s="44"/>
      <c r="H13" s="37">
        <f>H15</f>
        <v>132025333.3</v>
      </c>
      <c r="I13" s="37">
        <f t="shared" ref="I13:L13" si="0">I15</f>
        <v>103500000</v>
      </c>
      <c r="J13" s="37">
        <f t="shared" si="0"/>
        <v>89156000</v>
      </c>
      <c r="K13" s="37">
        <f t="shared" si="0"/>
        <v>324681333.30000001</v>
      </c>
      <c r="L13" s="37" t="str">
        <f t="shared" si="0"/>
        <v>Х</v>
      </c>
    </row>
    <row r="14" spans="1:12">
      <c r="A14" s="193" t="s">
        <v>128</v>
      </c>
      <c r="B14" s="183"/>
      <c r="C14" s="38"/>
      <c r="D14" s="38"/>
      <c r="E14" s="38"/>
      <c r="F14" s="44"/>
      <c r="G14" s="44"/>
      <c r="H14" s="38"/>
      <c r="I14" s="38"/>
      <c r="J14" s="38"/>
      <c r="K14" s="39"/>
      <c r="L14" s="183"/>
    </row>
    <row r="15" spans="1:12" ht="30">
      <c r="A15" s="193" t="s">
        <v>129</v>
      </c>
      <c r="B15" s="183" t="s">
        <v>49</v>
      </c>
      <c r="C15" s="40"/>
      <c r="D15" s="40"/>
      <c r="E15" s="40"/>
      <c r="F15" s="40"/>
      <c r="G15" s="40"/>
      <c r="H15" s="38">
        <f>SUM(H9:H12)</f>
        <v>132025333.3</v>
      </c>
      <c r="I15" s="38">
        <f>SUM(I10:I12)</f>
        <v>103500000</v>
      </c>
      <c r="J15" s="38">
        <f>SUM(J10:J12)</f>
        <v>89156000</v>
      </c>
      <c r="K15" s="38">
        <f t="shared" ref="K15" si="1">SUM(K9:K12)</f>
        <v>324681333.30000001</v>
      </c>
      <c r="L15" s="183" t="s">
        <v>5</v>
      </c>
    </row>
    <row r="16" spans="1:12" s="194" customFormat="1">
      <c r="B16" s="195"/>
      <c r="L16" s="202"/>
    </row>
    <row r="17" spans="1:12" s="194" customFormat="1" ht="41.25" customHeight="1">
      <c r="A17" s="505" t="s">
        <v>155</v>
      </c>
      <c r="B17" s="506"/>
      <c r="C17" s="506"/>
      <c r="D17" s="506"/>
      <c r="E17" s="506"/>
      <c r="F17" s="506"/>
      <c r="G17" s="200"/>
      <c r="H17" s="201"/>
      <c r="I17" s="506" t="s">
        <v>136</v>
      </c>
      <c r="J17" s="506"/>
      <c r="L17" s="202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6">
    <tabColor rgb="FF00B050"/>
    <pageSetUpPr fitToPage="1"/>
  </sheetPr>
  <dimension ref="A1:I10"/>
  <sheetViews>
    <sheetView workbookViewId="0"/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400" t="s">
        <v>86</v>
      </c>
      <c r="G1" s="400"/>
      <c r="H1" s="400"/>
      <c r="I1" s="400"/>
    </row>
    <row r="4" spans="1:9" ht="31.5" customHeight="1">
      <c r="A4" s="401" t="s">
        <v>282</v>
      </c>
      <c r="B4" s="401"/>
      <c r="C4" s="401"/>
      <c r="D4" s="401"/>
      <c r="E4" s="401"/>
      <c r="F4" s="401"/>
      <c r="G4" s="401"/>
      <c r="H4" s="401"/>
      <c r="I4" s="401"/>
    </row>
    <row r="5" spans="1:9" ht="28.5">
      <c r="A5" s="14" t="s">
        <v>9</v>
      </c>
      <c r="B5" s="141" t="s">
        <v>279</v>
      </c>
      <c r="C5" s="14" t="s">
        <v>10</v>
      </c>
      <c r="D5" s="14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28.5">
      <c r="A6" s="26"/>
      <c r="B6" s="3" t="str">
        <f>'ПР4. 19.ПП4.Благ.2.Мер.'!A7</f>
        <v>Цель подпрограммы: организация благоустройства территории</v>
      </c>
      <c r="C6" s="25"/>
      <c r="D6" s="25"/>
      <c r="E6" s="25"/>
      <c r="F6" s="25"/>
      <c r="G6" s="25"/>
      <c r="H6" s="25"/>
      <c r="I6" s="25"/>
    </row>
    <row r="7" spans="1:9" ht="57">
      <c r="A7" s="82">
        <v>1</v>
      </c>
      <c r="B7" s="96" t="s">
        <v>208</v>
      </c>
      <c r="C7" s="80" t="s">
        <v>12</v>
      </c>
      <c r="D7" s="80" t="s">
        <v>207</v>
      </c>
      <c r="E7" s="80">
        <v>100</v>
      </c>
      <c r="F7" s="80">
        <v>100</v>
      </c>
      <c r="G7" s="80">
        <v>100</v>
      </c>
      <c r="H7" s="80">
        <v>100</v>
      </c>
      <c r="I7" s="80">
        <v>100</v>
      </c>
    </row>
    <row r="8" spans="1:9" ht="71.25">
      <c r="A8" s="133">
        <v>2</v>
      </c>
      <c r="B8" s="96" t="s">
        <v>263</v>
      </c>
      <c r="C8" s="132" t="s">
        <v>12</v>
      </c>
      <c r="D8" s="132" t="s">
        <v>207</v>
      </c>
      <c r="E8" s="27">
        <f>(2757612.1*100/77380000)</f>
        <v>3.5637271904884984</v>
      </c>
      <c r="F8" s="27">
        <f>2757612.1*100/77380000</f>
        <v>3.5637271904884984</v>
      </c>
      <c r="G8" s="27">
        <f>2757612.1*100/77380000</f>
        <v>3.5637271904884984</v>
      </c>
      <c r="H8" s="27">
        <f>2757612.1*100/77380000</f>
        <v>3.5637271904884984</v>
      </c>
      <c r="I8" s="27">
        <f>2757612.1*100/77380000</f>
        <v>3.5637271904884984</v>
      </c>
    </row>
    <row r="10" spans="1:9" ht="37.5" customHeight="1">
      <c r="A10" s="399" t="s">
        <v>14</v>
      </c>
      <c r="B10" s="404"/>
      <c r="C10" s="404"/>
      <c r="D10" s="404"/>
      <c r="E10" s="404"/>
      <c r="H10" s="404" t="s">
        <v>13</v>
      </c>
      <c r="I10" s="404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5">
    <tabColor rgb="FF00B050"/>
  </sheetPr>
  <dimension ref="A1:L24"/>
  <sheetViews>
    <sheetView workbookViewId="0"/>
  </sheetViews>
  <sheetFormatPr defaultColWidth="9.140625" defaultRowHeight="15"/>
  <cols>
    <col min="1" max="1" width="42.7109375" style="189" customWidth="1"/>
    <col min="2" max="2" width="36.85546875" style="32" customWidth="1"/>
    <col min="3" max="3" width="6.28515625" style="41" bestFit="1" customWidth="1"/>
    <col min="4" max="4" width="3" style="41" bestFit="1" customWidth="1"/>
    <col min="5" max="5" width="3.5703125" style="41" customWidth="1"/>
    <col min="6" max="6" width="11" style="41" bestFit="1" customWidth="1"/>
    <col min="7" max="7" width="4.7109375" style="41" customWidth="1"/>
    <col min="8" max="8" width="15.85546875" style="189" bestFit="1" customWidth="1"/>
    <col min="9" max="10" width="14.28515625" style="189" bestFit="1" customWidth="1"/>
    <col min="11" max="11" width="15.42578125" style="189" bestFit="1" customWidth="1"/>
    <col min="12" max="12" width="39.140625" style="42" customWidth="1"/>
    <col min="13" max="16384" width="9.140625" style="32"/>
  </cols>
  <sheetData>
    <row r="1" spans="1:12" ht="54.75" customHeight="1">
      <c r="J1" s="496" t="s">
        <v>417</v>
      </c>
      <c r="K1" s="497"/>
      <c r="L1" s="497"/>
    </row>
    <row r="2" spans="1:12" ht="36" customHeight="1">
      <c r="A2" s="189" t="s">
        <v>216</v>
      </c>
      <c r="I2" s="144"/>
      <c r="J2" s="504" t="s">
        <v>88</v>
      </c>
      <c r="K2" s="504"/>
      <c r="L2" s="504"/>
    </row>
    <row r="3" spans="1:12" ht="46.5" customHeight="1">
      <c r="A3" s="466" t="s">
        <v>113</v>
      </c>
      <c r="B3" s="466"/>
      <c r="C3" s="466"/>
      <c r="D3" s="466"/>
      <c r="E3" s="466"/>
      <c r="F3" s="466"/>
      <c r="G3" s="466"/>
      <c r="H3" s="466"/>
      <c r="I3" s="466"/>
      <c r="J3" s="466"/>
      <c r="K3" s="466"/>
      <c r="L3" s="466"/>
    </row>
    <row r="4" spans="1:12" ht="15" customHeight="1">
      <c r="A4" s="445" t="s">
        <v>120</v>
      </c>
      <c r="B4" s="445" t="s">
        <v>1</v>
      </c>
      <c r="C4" s="501" t="s">
        <v>0</v>
      </c>
      <c r="D4" s="501"/>
      <c r="E4" s="501"/>
      <c r="F4" s="501"/>
      <c r="G4" s="501"/>
      <c r="H4" s="445" t="s">
        <v>84</v>
      </c>
      <c r="I4" s="445"/>
      <c r="J4" s="445"/>
      <c r="K4" s="445"/>
      <c r="L4" s="445" t="s">
        <v>16</v>
      </c>
    </row>
    <row r="5" spans="1:12">
      <c r="A5" s="445"/>
      <c r="B5" s="445"/>
      <c r="C5" s="501"/>
      <c r="D5" s="511"/>
      <c r="E5" s="511"/>
      <c r="F5" s="501"/>
      <c r="G5" s="501"/>
      <c r="H5" s="445"/>
      <c r="I5" s="445"/>
      <c r="J5" s="445"/>
      <c r="K5" s="445"/>
      <c r="L5" s="445"/>
    </row>
    <row r="6" spans="1:12" ht="30">
      <c r="A6" s="445"/>
      <c r="B6" s="445"/>
      <c r="C6" s="257" t="s">
        <v>1</v>
      </c>
      <c r="D6" s="257" t="s">
        <v>169</v>
      </c>
      <c r="E6" s="261" t="s">
        <v>170</v>
      </c>
      <c r="F6" s="261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45"/>
    </row>
    <row r="7" spans="1:12" ht="27.6" customHeight="1">
      <c r="A7" s="445" t="s">
        <v>87</v>
      </c>
      <c r="B7" s="445"/>
      <c r="C7" s="445"/>
      <c r="D7" s="445"/>
      <c r="E7" s="445"/>
      <c r="F7" s="445"/>
      <c r="G7" s="445"/>
      <c r="H7" s="445"/>
      <c r="I7" s="445"/>
      <c r="J7" s="445"/>
      <c r="K7" s="445"/>
      <c r="L7" s="445"/>
    </row>
    <row r="8" spans="1:12" ht="41.45" customHeight="1">
      <c r="A8" s="445" t="s">
        <v>82</v>
      </c>
      <c r="B8" s="445"/>
      <c r="C8" s="445"/>
      <c r="D8" s="445"/>
      <c r="E8" s="445"/>
      <c r="F8" s="445"/>
      <c r="G8" s="445"/>
      <c r="H8" s="445"/>
      <c r="I8" s="445"/>
      <c r="J8" s="445"/>
      <c r="K8" s="445"/>
      <c r="L8" s="445"/>
    </row>
    <row r="9" spans="1:12" ht="29.25" customHeight="1">
      <c r="A9" s="512" t="s">
        <v>100</v>
      </c>
      <c r="B9" s="219" t="s">
        <v>49</v>
      </c>
      <c r="C9" s="258" t="s">
        <v>33</v>
      </c>
      <c r="D9" s="266" t="s">
        <v>174</v>
      </c>
      <c r="E9" s="267" t="s">
        <v>175</v>
      </c>
      <c r="F9" s="262">
        <v>1240000010</v>
      </c>
      <c r="G9" s="44">
        <v>240</v>
      </c>
      <c r="H9" s="38">
        <v>20253994.289999999</v>
      </c>
      <c r="I9" s="38">
        <v>19215000</v>
      </c>
      <c r="J9" s="38">
        <f>I9</f>
        <v>19215000</v>
      </c>
      <c r="K9" s="39">
        <f>J9+I9+H9</f>
        <v>58683994.289999999</v>
      </c>
      <c r="L9" s="445" t="s">
        <v>121</v>
      </c>
    </row>
    <row r="10" spans="1:12" ht="30.75" customHeight="1">
      <c r="A10" s="512"/>
      <c r="B10" s="219" t="s">
        <v>49</v>
      </c>
      <c r="C10" s="258" t="s">
        <v>33</v>
      </c>
      <c r="D10" s="268" t="s">
        <v>174</v>
      </c>
      <c r="E10" s="269" t="s">
        <v>175</v>
      </c>
      <c r="F10" s="262">
        <v>1240000010</v>
      </c>
      <c r="G10" s="44">
        <v>810</v>
      </c>
      <c r="H10" s="38">
        <v>34117914.859999999</v>
      </c>
      <c r="I10" s="38">
        <v>28644866</v>
      </c>
      <c r="J10" s="38">
        <v>28644866</v>
      </c>
      <c r="K10" s="39">
        <f>J10+I10+H10</f>
        <v>91407646.859999999</v>
      </c>
      <c r="L10" s="445"/>
    </row>
    <row r="11" spans="1:12" ht="28.5" customHeight="1">
      <c r="A11" s="512" t="s">
        <v>52</v>
      </c>
      <c r="B11" s="219" t="s">
        <v>49</v>
      </c>
      <c r="C11" s="259" t="s">
        <v>33</v>
      </c>
      <c r="D11" s="263" t="s">
        <v>174</v>
      </c>
      <c r="E11" s="264" t="s">
        <v>175</v>
      </c>
      <c r="F11" s="262">
        <v>1240000020</v>
      </c>
      <c r="G11" s="44">
        <v>240</v>
      </c>
      <c r="H11" s="38">
        <v>471322.5</v>
      </c>
      <c r="I11" s="38">
        <v>186000</v>
      </c>
      <c r="J11" s="38">
        <f>I11</f>
        <v>186000</v>
      </c>
      <c r="K11" s="39">
        <f t="shared" ref="K11:K16" si="0">SUM(H11:J11)</f>
        <v>843322.5</v>
      </c>
      <c r="L11" s="445" t="s">
        <v>126</v>
      </c>
    </row>
    <row r="12" spans="1:12" ht="30.75" customHeight="1">
      <c r="A12" s="512"/>
      <c r="B12" s="219" t="s">
        <v>49</v>
      </c>
      <c r="C12" s="259" t="s">
        <v>33</v>
      </c>
      <c r="D12" s="268" t="s">
        <v>174</v>
      </c>
      <c r="E12" s="269" t="s">
        <v>175</v>
      </c>
      <c r="F12" s="262">
        <v>1240000020</v>
      </c>
      <c r="G12" s="44">
        <v>810</v>
      </c>
      <c r="H12" s="38">
        <v>15812612.5</v>
      </c>
      <c r="I12" s="38">
        <v>13089876</v>
      </c>
      <c r="J12" s="38">
        <v>13089876</v>
      </c>
      <c r="K12" s="39">
        <f t="shared" si="0"/>
        <v>41992364.5</v>
      </c>
      <c r="L12" s="445"/>
    </row>
    <row r="13" spans="1:12" ht="30">
      <c r="A13" s="193" t="s">
        <v>53</v>
      </c>
      <c r="B13" s="188" t="s">
        <v>49</v>
      </c>
      <c r="C13" s="259" t="s">
        <v>33</v>
      </c>
      <c r="D13" s="263" t="s">
        <v>174</v>
      </c>
      <c r="E13" s="264" t="s">
        <v>175</v>
      </c>
      <c r="F13" s="262">
        <v>1240000030</v>
      </c>
      <c r="G13" s="44">
        <v>240</v>
      </c>
      <c r="H13" s="225">
        <v>325995</v>
      </c>
      <c r="I13" s="38">
        <v>325995</v>
      </c>
      <c r="J13" s="38">
        <v>325995</v>
      </c>
      <c r="K13" s="39">
        <f t="shared" si="0"/>
        <v>977985</v>
      </c>
      <c r="L13" s="183" t="s">
        <v>91</v>
      </c>
    </row>
    <row r="14" spans="1:12" ht="60">
      <c r="A14" s="193" t="s">
        <v>259</v>
      </c>
      <c r="B14" s="188" t="s">
        <v>49</v>
      </c>
      <c r="C14" s="260">
        <v>801</v>
      </c>
      <c r="D14" s="268" t="s">
        <v>174</v>
      </c>
      <c r="E14" s="269" t="s">
        <v>175</v>
      </c>
      <c r="F14" s="262">
        <v>1240000040</v>
      </c>
      <c r="G14" s="46">
        <v>870</v>
      </c>
      <c r="H14" s="225">
        <v>0</v>
      </c>
      <c r="I14" s="38">
        <v>0</v>
      </c>
      <c r="J14" s="38">
        <v>0</v>
      </c>
      <c r="K14" s="39">
        <f t="shared" ref="K14" si="1">SUM(H14:J14)</f>
        <v>0</v>
      </c>
      <c r="L14" s="183" t="s">
        <v>116</v>
      </c>
    </row>
    <row r="15" spans="1:12" ht="75">
      <c r="A15" s="220" t="s">
        <v>104</v>
      </c>
      <c r="B15" s="219" t="s">
        <v>49</v>
      </c>
      <c r="C15" s="259" t="s">
        <v>33</v>
      </c>
      <c r="D15" s="263" t="s">
        <v>174</v>
      </c>
      <c r="E15" s="264" t="s">
        <v>175</v>
      </c>
      <c r="F15" s="262">
        <v>1240000060</v>
      </c>
      <c r="G15" s="46">
        <v>240</v>
      </c>
      <c r="H15" s="38">
        <v>100000</v>
      </c>
      <c r="I15" s="38">
        <v>100000</v>
      </c>
      <c r="J15" s="38">
        <v>100000</v>
      </c>
      <c r="K15" s="39">
        <f t="shared" si="0"/>
        <v>300000</v>
      </c>
      <c r="L15" s="218" t="s">
        <v>116</v>
      </c>
    </row>
    <row r="16" spans="1:12" ht="30">
      <c r="A16" s="220" t="s">
        <v>114</v>
      </c>
      <c r="B16" s="219" t="s">
        <v>49</v>
      </c>
      <c r="C16" s="259" t="s">
        <v>33</v>
      </c>
      <c r="D16" s="268" t="s">
        <v>174</v>
      </c>
      <c r="E16" s="269" t="s">
        <v>175</v>
      </c>
      <c r="F16" s="262">
        <v>1240000070</v>
      </c>
      <c r="G16" s="46">
        <v>240</v>
      </c>
      <c r="H16" s="38">
        <v>28789380</v>
      </c>
      <c r="I16" s="38">
        <v>35892669.359999999</v>
      </c>
      <c r="J16" s="38">
        <v>28789380</v>
      </c>
      <c r="K16" s="39">
        <f t="shared" si="0"/>
        <v>93471429.359999999</v>
      </c>
      <c r="L16" s="218" t="s">
        <v>115</v>
      </c>
    </row>
    <row r="17" spans="1:12" ht="45">
      <c r="A17" s="193" t="s">
        <v>399</v>
      </c>
      <c r="B17" s="188" t="s">
        <v>49</v>
      </c>
      <c r="C17" s="259" t="s">
        <v>33</v>
      </c>
      <c r="D17" s="263" t="s">
        <v>174</v>
      </c>
      <c r="E17" s="264" t="s">
        <v>175</v>
      </c>
      <c r="F17" s="262">
        <v>1240000090</v>
      </c>
      <c r="G17" s="46">
        <v>240</v>
      </c>
      <c r="H17" s="225">
        <v>0</v>
      </c>
      <c r="I17" s="38">
        <v>0</v>
      </c>
      <c r="J17" s="38">
        <v>0</v>
      </c>
      <c r="K17" s="39">
        <f t="shared" ref="K17" si="2">SUM(H17:J17)</f>
        <v>0</v>
      </c>
      <c r="L17" s="218" t="s">
        <v>413</v>
      </c>
    </row>
    <row r="18" spans="1:12" ht="75">
      <c r="A18" s="220" t="s">
        <v>403</v>
      </c>
      <c r="B18" s="219" t="s">
        <v>49</v>
      </c>
      <c r="C18" s="259" t="s">
        <v>33</v>
      </c>
      <c r="D18" s="268" t="s">
        <v>174</v>
      </c>
      <c r="E18" s="269" t="s">
        <v>175</v>
      </c>
      <c r="F18" s="262">
        <v>1240000100</v>
      </c>
      <c r="G18" s="46">
        <v>240</v>
      </c>
      <c r="H18" s="38">
        <v>100000</v>
      </c>
      <c r="I18" s="38">
        <v>0</v>
      </c>
      <c r="J18" s="38">
        <v>0</v>
      </c>
      <c r="K18" s="39">
        <f t="shared" ref="K18" si="3">SUM(H18:J18)</f>
        <v>100000</v>
      </c>
      <c r="L18" s="218" t="s">
        <v>414</v>
      </c>
    </row>
    <row r="19" spans="1:12">
      <c r="A19" s="58" t="s">
        <v>127</v>
      </c>
      <c r="B19" s="57" t="s">
        <v>5</v>
      </c>
      <c r="C19" s="37" t="s">
        <v>5</v>
      </c>
      <c r="D19" s="513" t="s">
        <v>5</v>
      </c>
      <c r="E19" s="514"/>
      <c r="F19" s="45" t="s">
        <v>415</v>
      </c>
      <c r="G19" s="265" t="s">
        <v>5</v>
      </c>
      <c r="H19" s="37">
        <f>H21+H22</f>
        <v>99971219.150000006</v>
      </c>
      <c r="I19" s="37">
        <f>I21+I22</f>
        <v>97454406.359999999</v>
      </c>
      <c r="J19" s="37">
        <f t="shared" ref="J19:K19" si="4">J21+J22</f>
        <v>90351117</v>
      </c>
      <c r="K19" s="37">
        <f t="shared" si="4"/>
        <v>287776742.50999999</v>
      </c>
      <c r="L19" s="37" t="str">
        <f t="shared" ref="L19" si="5">L21</f>
        <v>Х</v>
      </c>
    </row>
    <row r="20" spans="1:12">
      <c r="A20" s="193" t="s">
        <v>128</v>
      </c>
      <c r="B20" s="183"/>
      <c r="C20" s="38"/>
      <c r="D20" s="509"/>
      <c r="E20" s="510"/>
      <c r="F20" s="45"/>
      <c r="G20" s="46"/>
      <c r="H20" s="38"/>
      <c r="I20" s="38"/>
      <c r="J20" s="38"/>
      <c r="K20" s="38"/>
      <c r="L20" s="183"/>
    </row>
    <row r="21" spans="1:12" ht="30">
      <c r="A21" s="193" t="s">
        <v>129</v>
      </c>
      <c r="B21" s="183" t="s">
        <v>49</v>
      </c>
      <c r="C21" s="36" t="s">
        <v>5</v>
      </c>
      <c r="D21" s="507" t="s">
        <v>5</v>
      </c>
      <c r="E21" s="508"/>
      <c r="F21" s="45" t="s">
        <v>415</v>
      </c>
      <c r="G21" s="36" t="s">
        <v>5</v>
      </c>
      <c r="H21" s="38">
        <f>SUM(H9:H13,H15:H18)</f>
        <v>99971219.150000006</v>
      </c>
      <c r="I21" s="38">
        <f t="shared" ref="I21:K21" si="6">SUM(I9:I13,I15:I18)</f>
        <v>97454406.359999999</v>
      </c>
      <c r="J21" s="38">
        <f t="shared" si="6"/>
        <v>90351117</v>
      </c>
      <c r="K21" s="38">
        <f t="shared" si="6"/>
        <v>287776742.50999999</v>
      </c>
      <c r="L21" s="183" t="s">
        <v>5</v>
      </c>
    </row>
    <row r="22" spans="1:12" ht="45">
      <c r="A22" s="193" t="s">
        <v>265</v>
      </c>
      <c r="B22" s="183" t="s">
        <v>264</v>
      </c>
      <c r="C22" s="36" t="s">
        <v>5</v>
      </c>
      <c r="D22" s="507" t="s">
        <v>5</v>
      </c>
      <c r="E22" s="508"/>
      <c r="F22" s="45" t="s">
        <v>415</v>
      </c>
      <c r="G22" s="36" t="s">
        <v>5</v>
      </c>
      <c r="H22" s="38">
        <f>H14</f>
        <v>0</v>
      </c>
      <c r="I22" s="38">
        <f t="shared" ref="I22:K22" si="7">I14</f>
        <v>0</v>
      </c>
      <c r="J22" s="38">
        <f t="shared" si="7"/>
        <v>0</v>
      </c>
      <c r="K22" s="38">
        <f t="shared" si="7"/>
        <v>0</v>
      </c>
      <c r="L22" s="183" t="s">
        <v>5</v>
      </c>
    </row>
    <row r="23" spans="1:12" s="189" customFormat="1" ht="12" customHeight="1">
      <c r="B23" s="32"/>
      <c r="C23" s="41"/>
      <c r="D23" s="41"/>
      <c r="E23" s="41"/>
      <c r="F23" s="41"/>
      <c r="G23" s="41"/>
      <c r="H23" s="43"/>
      <c r="I23" s="43"/>
      <c r="L23" s="42"/>
    </row>
    <row r="24" spans="1:12" s="189" customFormat="1" ht="38.25" customHeight="1">
      <c r="A24" s="499" t="s">
        <v>155</v>
      </c>
      <c r="B24" s="500"/>
      <c r="C24" s="500"/>
      <c r="D24" s="500"/>
      <c r="E24" s="500"/>
      <c r="F24" s="500"/>
      <c r="G24" s="214"/>
      <c r="H24" s="215"/>
      <c r="I24" s="500" t="s">
        <v>136</v>
      </c>
      <c r="J24" s="500"/>
      <c r="L24" s="42"/>
    </row>
  </sheetData>
  <mergeCells count="20">
    <mergeCell ref="A7:L7"/>
    <mergeCell ref="A8:L8"/>
    <mergeCell ref="D19:E19"/>
    <mergeCell ref="D21:E21"/>
    <mergeCell ref="D22:E22"/>
    <mergeCell ref="D20:E20"/>
    <mergeCell ref="J1:L1"/>
    <mergeCell ref="A24:F24"/>
    <mergeCell ref="I24:J24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77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I264"/>
  <sheetViews>
    <sheetView workbookViewId="0"/>
  </sheetViews>
  <sheetFormatPr defaultColWidth="28.42578125" defaultRowHeight="14.25"/>
  <cols>
    <col min="1" max="1" width="6.85546875" style="153" customWidth="1"/>
    <col min="2" max="2" width="56.7109375" style="153" customWidth="1"/>
    <col min="3" max="3" width="12.85546875" style="153" customWidth="1"/>
    <col min="4" max="4" width="14.7109375" style="153" customWidth="1"/>
    <col min="5" max="9" width="13.28515625" style="153" customWidth="1"/>
    <col min="10" max="16384" width="28.42578125" style="153"/>
  </cols>
  <sheetData>
    <row r="1" spans="1:9" s="226" customFormat="1" ht="59.25" customHeight="1">
      <c r="F1" s="515" t="s">
        <v>411</v>
      </c>
      <c r="G1" s="515"/>
      <c r="H1" s="515"/>
      <c r="I1" s="515"/>
    </row>
    <row r="2" spans="1:9" ht="48.75" customHeight="1">
      <c r="E2" s="180"/>
      <c r="F2" s="516" t="s">
        <v>322</v>
      </c>
      <c r="G2" s="516"/>
      <c r="H2" s="516"/>
      <c r="I2" s="516"/>
    </row>
    <row r="5" spans="1:9" ht="31.5" customHeight="1">
      <c r="A5" s="522" t="s">
        <v>412</v>
      </c>
      <c r="B5" s="522"/>
      <c r="C5" s="522"/>
      <c r="D5" s="522"/>
      <c r="E5" s="522"/>
      <c r="F5" s="522"/>
      <c r="G5" s="522"/>
      <c r="H5" s="522"/>
      <c r="I5" s="522"/>
    </row>
    <row r="6" spans="1:9" ht="28.5">
      <c r="A6" s="154" t="s">
        <v>9</v>
      </c>
      <c r="B6" s="154" t="s">
        <v>279</v>
      </c>
      <c r="C6" s="154" t="s">
        <v>10</v>
      </c>
      <c r="D6" s="154" t="s">
        <v>11</v>
      </c>
      <c r="E6" s="154" t="s">
        <v>122</v>
      </c>
      <c r="F6" s="154" t="s">
        <v>123</v>
      </c>
      <c r="G6" s="154" t="s">
        <v>124</v>
      </c>
      <c r="H6" s="154" t="s">
        <v>168</v>
      </c>
      <c r="I6" s="154" t="s">
        <v>248</v>
      </c>
    </row>
    <row r="7" spans="1:9" ht="30.75" customHeight="1">
      <c r="A7" s="165"/>
      <c r="B7" s="161" t="s">
        <v>323</v>
      </c>
      <c r="C7" s="79"/>
      <c r="D7" s="79"/>
      <c r="E7" s="221"/>
      <c r="F7" s="221"/>
      <c r="G7" s="221"/>
      <c r="H7" s="222"/>
      <c r="I7" s="222"/>
    </row>
    <row r="8" spans="1:9" ht="45" customHeight="1">
      <c r="A8" s="517">
        <v>1</v>
      </c>
      <c r="B8" s="518" t="s">
        <v>352</v>
      </c>
      <c r="C8" s="159" t="s">
        <v>64</v>
      </c>
      <c r="D8" s="520" t="s">
        <v>324</v>
      </c>
      <c r="E8" s="223">
        <v>614</v>
      </c>
      <c r="F8" s="223">
        <v>614</v>
      </c>
      <c r="G8" s="223">
        <v>687</v>
      </c>
      <c r="H8" s="222">
        <v>708</v>
      </c>
      <c r="I8" s="222">
        <v>708</v>
      </c>
    </row>
    <row r="9" spans="1:9" ht="44.25" customHeight="1">
      <c r="A9" s="517"/>
      <c r="B9" s="518"/>
      <c r="C9" s="159" t="s">
        <v>325</v>
      </c>
      <c r="D9" s="520"/>
      <c r="E9" s="223" t="s">
        <v>326</v>
      </c>
      <c r="F9" s="223" t="s">
        <v>326</v>
      </c>
      <c r="G9" s="223">
        <v>2113199.6</v>
      </c>
      <c r="H9" s="222">
        <v>2629829.7999999989</v>
      </c>
      <c r="I9" s="222">
        <v>2629829.7999999989</v>
      </c>
    </row>
    <row r="10" spans="1:9" ht="45">
      <c r="A10" s="160">
        <v>2</v>
      </c>
      <c r="B10" s="161" t="s">
        <v>353</v>
      </c>
      <c r="C10" s="159" t="s">
        <v>12</v>
      </c>
      <c r="D10" s="159" t="s">
        <v>324</v>
      </c>
      <c r="E10" s="223">
        <v>86.72</v>
      </c>
      <c r="F10" s="223">
        <v>86.72</v>
      </c>
      <c r="G10" s="223">
        <v>97</v>
      </c>
      <c r="H10" s="222">
        <v>100</v>
      </c>
      <c r="I10" s="222">
        <v>100</v>
      </c>
    </row>
    <row r="11" spans="1:9" ht="75">
      <c r="A11" s="160">
        <v>3</v>
      </c>
      <c r="B11" s="161" t="s">
        <v>354</v>
      </c>
      <c r="C11" s="159" t="s">
        <v>12</v>
      </c>
      <c r="D11" s="159" t="s">
        <v>324</v>
      </c>
      <c r="E11" s="223">
        <v>72.3</v>
      </c>
      <c r="F11" s="223">
        <v>72.3</v>
      </c>
      <c r="G11" s="223">
        <v>84.6</v>
      </c>
      <c r="H11" s="222">
        <v>100</v>
      </c>
      <c r="I11" s="222">
        <v>100</v>
      </c>
    </row>
    <row r="12" spans="1:9" ht="45">
      <c r="A12" s="160">
        <v>4</v>
      </c>
      <c r="B12" s="161" t="s">
        <v>355</v>
      </c>
      <c r="C12" s="159" t="s">
        <v>64</v>
      </c>
      <c r="D12" s="159" t="s">
        <v>327</v>
      </c>
      <c r="E12" s="223">
        <v>62</v>
      </c>
      <c r="F12" s="223">
        <v>63</v>
      </c>
      <c r="G12" s="223">
        <v>64</v>
      </c>
      <c r="H12" s="222">
        <v>64</v>
      </c>
      <c r="I12" s="222">
        <v>64</v>
      </c>
    </row>
    <row r="13" spans="1:9" ht="45">
      <c r="A13" s="160">
        <v>5</v>
      </c>
      <c r="B13" s="161" t="s">
        <v>356</v>
      </c>
      <c r="C13" s="159" t="s">
        <v>328</v>
      </c>
      <c r="D13" s="159" t="s">
        <v>327</v>
      </c>
      <c r="E13" s="223">
        <v>29.06</v>
      </c>
      <c r="F13" s="223">
        <v>30.15</v>
      </c>
      <c r="G13" s="223">
        <v>35.021470999999998</v>
      </c>
      <c r="H13" s="222">
        <v>35.020000000000003</v>
      </c>
      <c r="I13" s="222">
        <v>35.020000000000003</v>
      </c>
    </row>
    <row r="14" spans="1:9" ht="45">
      <c r="A14" s="160">
        <v>6</v>
      </c>
      <c r="B14" s="161" t="s">
        <v>377</v>
      </c>
      <c r="C14" s="159" t="s">
        <v>12</v>
      </c>
      <c r="D14" s="159" t="s">
        <v>327</v>
      </c>
      <c r="E14" s="223">
        <v>43.4</v>
      </c>
      <c r="F14" s="223">
        <v>45</v>
      </c>
      <c r="G14" s="223">
        <v>52.270852238805972</v>
      </c>
      <c r="H14" s="222">
        <v>52.27</v>
      </c>
      <c r="I14" s="222">
        <v>52.27</v>
      </c>
    </row>
    <row r="15" spans="1:9" ht="45">
      <c r="A15" s="160">
        <v>7</v>
      </c>
      <c r="B15" s="161" t="s">
        <v>357</v>
      </c>
      <c r="C15" s="159" t="s">
        <v>325</v>
      </c>
      <c r="D15" s="159" t="s">
        <v>327</v>
      </c>
      <c r="E15" s="223">
        <v>3.09</v>
      </c>
      <c r="F15" s="223">
        <v>3.21</v>
      </c>
      <c r="G15" s="223">
        <v>3.7286541263681596</v>
      </c>
      <c r="H15" s="223">
        <v>3.7286541263681596</v>
      </c>
      <c r="I15" s="223">
        <v>3.7286541263681596</v>
      </c>
    </row>
    <row r="16" spans="1:9" ht="39" customHeight="1">
      <c r="A16" s="517">
        <v>8</v>
      </c>
      <c r="B16" s="518" t="s">
        <v>358</v>
      </c>
      <c r="C16" s="159" t="s">
        <v>12</v>
      </c>
      <c r="D16" s="520" t="s">
        <v>324</v>
      </c>
      <c r="E16" s="223">
        <v>0</v>
      </c>
      <c r="F16" s="223">
        <v>0</v>
      </c>
      <c r="G16" s="223">
        <v>2</v>
      </c>
      <c r="H16" s="222">
        <v>2</v>
      </c>
      <c r="I16" s="222">
        <v>0</v>
      </c>
    </row>
    <row r="17" spans="1:9" ht="36" customHeight="1">
      <c r="A17" s="517"/>
      <c r="B17" s="518"/>
      <c r="C17" s="159" t="s">
        <v>329</v>
      </c>
      <c r="D17" s="520"/>
      <c r="E17" s="223">
        <v>0</v>
      </c>
      <c r="F17" s="223">
        <v>0</v>
      </c>
      <c r="G17" s="223">
        <v>774494.53</v>
      </c>
      <c r="H17" s="222">
        <v>202395</v>
      </c>
      <c r="I17" s="222">
        <v>0</v>
      </c>
    </row>
    <row r="18" spans="1:9" ht="45">
      <c r="A18" s="160">
        <v>9</v>
      </c>
      <c r="B18" s="161" t="s">
        <v>359</v>
      </c>
      <c r="C18" s="159" t="s">
        <v>330</v>
      </c>
      <c r="D18" s="159" t="s">
        <v>324</v>
      </c>
      <c r="E18" s="223">
        <v>0</v>
      </c>
      <c r="F18" s="223">
        <v>0</v>
      </c>
      <c r="G18" s="223">
        <v>5</v>
      </c>
      <c r="H18" s="222">
        <v>5</v>
      </c>
      <c r="I18" s="222">
        <v>5</v>
      </c>
    </row>
    <row r="19" spans="1:9" ht="39" customHeight="1">
      <c r="A19" s="517">
        <v>10</v>
      </c>
      <c r="B19" s="518" t="s">
        <v>360</v>
      </c>
      <c r="C19" s="159" t="s">
        <v>12</v>
      </c>
      <c r="D19" s="520" t="s">
        <v>324</v>
      </c>
      <c r="E19" s="223">
        <v>0</v>
      </c>
      <c r="F19" s="223">
        <v>0</v>
      </c>
      <c r="G19" s="223">
        <v>20.12</v>
      </c>
      <c r="H19" s="222">
        <v>0</v>
      </c>
      <c r="I19" s="222">
        <v>0</v>
      </c>
    </row>
    <row r="20" spans="1:9" ht="36" customHeight="1">
      <c r="A20" s="517"/>
      <c r="B20" s="518"/>
      <c r="C20" s="159" t="s">
        <v>329</v>
      </c>
      <c r="D20" s="520"/>
      <c r="E20" s="223">
        <v>0</v>
      </c>
      <c r="F20" s="223">
        <v>0</v>
      </c>
      <c r="G20" s="223">
        <v>161741.64000000001</v>
      </c>
      <c r="H20" s="222">
        <v>0</v>
      </c>
      <c r="I20" s="222">
        <v>0</v>
      </c>
    </row>
    <row r="21" spans="1:9" ht="75">
      <c r="A21" s="160">
        <v>11</v>
      </c>
      <c r="B21" s="161" t="s">
        <v>361</v>
      </c>
      <c r="C21" s="159" t="s">
        <v>330</v>
      </c>
      <c r="D21" s="159" t="s">
        <v>331</v>
      </c>
      <c r="E21" s="223">
        <v>0</v>
      </c>
      <c r="F21" s="223">
        <v>0</v>
      </c>
      <c r="G21" s="223">
        <v>5</v>
      </c>
      <c r="H21" s="222">
        <v>5</v>
      </c>
      <c r="I21" s="222">
        <v>0</v>
      </c>
    </row>
    <row r="22" spans="1:9">
      <c r="A22" s="176"/>
    </row>
    <row r="23" spans="1:9" ht="37.5" customHeight="1">
      <c r="A23" s="521" t="s">
        <v>155</v>
      </c>
      <c r="B23" s="521"/>
      <c r="C23" s="227"/>
      <c r="D23" s="227"/>
      <c r="E23" s="227"/>
      <c r="H23" s="519" t="s">
        <v>136</v>
      </c>
      <c r="I23" s="519"/>
    </row>
    <row r="108" spans="1:1">
      <c r="A108" s="176"/>
    </row>
    <row r="109" spans="1:1">
      <c r="A109" s="176"/>
    </row>
    <row r="110" spans="1:1">
      <c r="A110" s="176"/>
    </row>
    <row r="111" spans="1:1">
      <c r="A111" s="176"/>
    </row>
    <row r="112" spans="1:1">
      <c r="A112" s="176"/>
    </row>
    <row r="113" spans="1:1">
      <c r="A113" s="176"/>
    </row>
    <row r="114" spans="1:1">
      <c r="A114" s="176"/>
    </row>
    <row r="258" spans="1:1">
      <c r="A258" s="176"/>
    </row>
    <row r="259" spans="1:1">
      <c r="A259" s="176"/>
    </row>
    <row r="260" spans="1:1">
      <c r="A260" s="176"/>
    </row>
    <row r="261" spans="1:1">
      <c r="A261" s="176"/>
    </row>
    <row r="262" spans="1:1">
      <c r="A262" s="176"/>
    </row>
    <row r="263" spans="1:1">
      <c r="A263" s="176"/>
    </row>
    <row r="264" spans="1:1">
      <c r="A264" s="176"/>
    </row>
  </sheetData>
  <mergeCells count="14">
    <mergeCell ref="F1:I1"/>
    <mergeCell ref="F2:I2"/>
    <mergeCell ref="A16:A17"/>
    <mergeCell ref="B16:B17"/>
    <mergeCell ref="H23:I23"/>
    <mergeCell ref="A8:A9"/>
    <mergeCell ref="B8:B9"/>
    <mergeCell ref="D8:D9"/>
    <mergeCell ref="D16:D17"/>
    <mergeCell ref="A19:A20"/>
    <mergeCell ref="B19:B20"/>
    <mergeCell ref="D19:D20"/>
    <mergeCell ref="A23:B23"/>
    <mergeCell ref="A5:I5"/>
  </mergeCells>
  <pageMargins left="0.70866141732283472" right="0.70866141732283472" top="0.74803149606299213" bottom="0.74803149606299213" header="0.31496062992125984" footer="0.31496062992125984"/>
  <pageSetup paperSize="9" scale="83" fitToHeight="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A1:L21"/>
  <sheetViews>
    <sheetView workbookViewId="0"/>
  </sheetViews>
  <sheetFormatPr defaultColWidth="9.140625" defaultRowHeight="15"/>
  <cols>
    <col min="1" max="1" width="42.7109375" style="177" customWidth="1"/>
    <col min="2" max="2" width="36.85546875" style="32" customWidth="1"/>
    <col min="3" max="3" width="6.28515625" style="41" bestFit="1" customWidth="1"/>
    <col min="4" max="4" width="5.7109375" style="41" bestFit="1" customWidth="1"/>
    <col min="5" max="5" width="5.7109375" style="41" customWidth="1"/>
    <col min="6" max="6" width="11" style="41" bestFit="1" customWidth="1"/>
    <col min="7" max="7" width="3.7109375" style="41" bestFit="1" customWidth="1"/>
    <col min="8" max="8" width="15.85546875" style="177" bestFit="1" customWidth="1"/>
    <col min="9" max="10" width="14.28515625" style="177" bestFit="1" customWidth="1"/>
    <col min="11" max="11" width="15.42578125" style="177" bestFit="1" customWidth="1"/>
    <col min="12" max="12" width="39.140625" style="42" customWidth="1"/>
    <col min="13" max="16384" width="9.140625" style="32"/>
  </cols>
  <sheetData>
    <row r="1" spans="1:12" ht="51.75" customHeight="1">
      <c r="A1" s="189"/>
      <c r="H1" s="189"/>
      <c r="I1" s="189"/>
      <c r="J1" s="523" t="s">
        <v>409</v>
      </c>
      <c r="K1" s="524"/>
      <c r="L1" s="524"/>
    </row>
    <row r="2" spans="1:12" ht="48.75" customHeight="1">
      <c r="A2" s="189" t="s">
        <v>216</v>
      </c>
      <c r="H2" s="189"/>
      <c r="I2" s="144"/>
      <c r="J2" s="504" t="s">
        <v>332</v>
      </c>
      <c r="K2" s="504"/>
      <c r="L2" s="504"/>
    </row>
    <row r="3" spans="1:12" ht="46.5" customHeight="1">
      <c r="A3" s="466" t="s">
        <v>333</v>
      </c>
      <c r="B3" s="466"/>
      <c r="C3" s="466"/>
      <c r="D3" s="466"/>
      <c r="E3" s="466"/>
      <c r="F3" s="466"/>
      <c r="G3" s="466"/>
      <c r="H3" s="466"/>
      <c r="I3" s="466"/>
      <c r="J3" s="466"/>
      <c r="K3" s="466"/>
      <c r="L3" s="466"/>
    </row>
    <row r="4" spans="1:12" ht="15" customHeight="1">
      <c r="A4" s="445" t="s">
        <v>120</v>
      </c>
      <c r="B4" s="445" t="s">
        <v>1</v>
      </c>
      <c r="C4" s="501" t="s">
        <v>0</v>
      </c>
      <c r="D4" s="501"/>
      <c r="E4" s="501"/>
      <c r="F4" s="501"/>
      <c r="G4" s="501"/>
      <c r="H4" s="445" t="s">
        <v>84</v>
      </c>
      <c r="I4" s="445"/>
      <c r="J4" s="445"/>
      <c r="K4" s="445"/>
      <c r="L4" s="445" t="s">
        <v>16</v>
      </c>
    </row>
    <row r="5" spans="1:12">
      <c r="A5" s="445"/>
      <c r="B5" s="445"/>
      <c r="C5" s="501"/>
      <c r="D5" s="501"/>
      <c r="E5" s="501"/>
      <c r="F5" s="501"/>
      <c r="G5" s="501"/>
      <c r="H5" s="445"/>
      <c r="I5" s="445"/>
      <c r="J5" s="445"/>
      <c r="K5" s="445"/>
      <c r="L5" s="445"/>
    </row>
    <row r="6" spans="1:12" ht="30">
      <c r="A6" s="445"/>
      <c r="B6" s="445"/>
      <c r="C6" s="192" t="s">
        <v>1</v>
      </c>
      <c r="D6" s="192" t="s">
        <v>15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45"/>
    </row>
    <row r="7" spans="1:12" ht="45">
      <c r="A7" s="193" t="s">
        <v>323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90">
      <c r="A8" s="193" t="s">
        <v>362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s="195" customFormat="1" ht="45">
      <c r="A9" s="193" t="s">
        <v>373</v>
      </c>
      <c r="B9" s="188" t="s">
        <v>49</v>
      </c>
      <c r="C9" s="181" t="s">
        <v>33</v>
      </c>
      <c r="D9" s="181" t="s">
        <v>174</v>
      </c>
      <c r="E9" s="181" t="s">
        <v>175</v>
      </c>
      <c r="F9" s="181" t="s">
        <v>374</v>
      </c>
      <c r="G9" s="181" t="s">
        <v>366</v>
      </c>
      <c r="H9" s="38">
        <v>80965.960000000006</v>
      </c>
      <c r="I9" s="38">
        <v>0</v>
      </c>
      <c r="J9" s="38">
        <v>0</v>
      </c>
      <c r="K9" s="39">
        <f>J9+I9+H9</f>
        <v>80965.960000000006</v>
      </c>
      <c r="L9" s="183" t="s">
        <v>404</v>
      </c>
    </row>
    <row r="10" spans="1:12" s="195" customFormat="1" ht="45">
      <c r="A10" s="435" t="s">
        <v>342</v>
      </c>
      <c r="B10" s="526" t="s">
        <v>49</v>
      </c>
      <c r="C10" s="181" t="s">
        <v>33</v>
      </c>
      <c r="D10" s="181" t="s">
        <v>174</v>
      </c>
      <c r="E10" s="181" t="s">
        <v>177</v>
      </c>
      <c r="F10" s="181" t="s">
        <v>343</v>
      </c>
      <c r="G10" s="181" t="s">
        <v>375</v>
      </c>
      <c r="H10" s="38">
        <v>30477600</v>
      </c>
      <c r="I10" s="38">
        <v>0</v>
      </c>
      <c r="J10" s="38">
        <v>0</v>
      </c>
      <c r="K10" s="39">
        <f>SUM(H10:J10)</f>
        <v>30477600</v>
      </c>
      <c r="L10" s="183" t="s">
        <v>376</v>
      </c>
    </row>
    <row r="11" spans="1:12" s="195" customFormat="1" ht="60">
      <c r="A11" s="436"/>
      <c r="B11" s="527"/>
      <c r="C11" s="38" t="s">
        <v>33</v>
      </c>
      <c r="D11" s="85" t="s">
        <v>174</v>
      </c>
      <c r="E11" s="85" t="s">
        <v>175</v>
      </c>
      <c r="F11" s="44" t="s">
        <v>343</v>
      </c>
      <c r="G11" s="181" t="s">
        <v>366</v>
      </c>
      <c r="H11" s="182">
        <v>15238700</v>
      </c>
      <c r="I11" s="38">
        <v>0</v>
      </c>
      <c r="J11" s="38">
        <v>0</v>
      </c>
      <c r="K11" s="39">
        <f>SUM(H11:J11)</f>
        <v>15238700</v>
      </c>
      <c r="L11" s="183" t="s">
        <v>394</v>
      </c>
    </row>
    <row r="12" spans="1:12" s="195" customFormat="1" ht="60">
      <c r="A12" s="502" t="s">
        <v>311</v>
      </c>
      <c r="B12" s="188" t="s">
        <v>49</v>
      </c>
      <c r="C12" s="181" t="s">
        <v>33</v>
      </c>
      <c r="D12" s="181" t="s">
        <v>174</v>
      </c>
      <c r="E12" s="181" t="s">
        <v>177</v>
      </c>
      <c r="F12" s="181" t="s">
        <v>341</v>
      </c>
      <c r="G12" s="181" t="s">
        <v>375</v>
      </c>
      <c r="H12" s="38">
        <v>304776</v>
      </c>
      <c r="I12" s="38">
        <v>0</v>
      </c>
      <c r="J12" s="38">
        <v>0</v>
      </c>
      <c r="K12" s="39">
        <f>J12+I12+H12</f>
        <v>304776</v>
      </c>
      <c r="L12" s="183" t="s">
        <v>344</v>
      </c>
    </row>
    <row r="13" spans="1:12" s="195" customFormat="1" ht="60">
      <c r="A13" s="525"/>
      <c r="B13" s="188" t="s">
        <v>49</v>
      </c>
      <c r="C13" s="181" t="s">
        <v>33</v>
      </c>
      <c r="D13" s="181" t="s">
        <v>174</v>
      </c>
      <c r="E13" s="181" t="s">
        <v>175</v>
      </c>
      <c r="F13" s="181" t="s">
        <v>341</v>
      </c>
      <c r="G13" s="181" t="s">
        <v>366</v>
      </c>
      <c r="H13" s="38">
        <v>152387</v>
      </c>
      <c r="I13" s="38">
        <v>0</v>
      </c>
      <c r="J13" s="38">
        <v>0</v>
      </c>
      <c r="K13" s="39">
        <f>J13+I13+H13</f>
        <v>152387</v>
      </c>
      <c r="L13" s="183" t="s">
        <v>395</v>
      </c>
    </row>
    <row r="14" spans="1:12" ht="60">
      <c r="A14" s="193" t="s">
        <v>363</v>
      </c>
      <c r="B14" s="188"/>
      <c r="C14" s="38"/>
      <c r="D14" s="85"/>
      <c r="E14" s="85"/>
      <c r="F14" s="44"/>
      <c r="G14" s="39"/>
      <c r="H14" s="38"/>
      <c r="I14" s="38"/>
      <c r="J14" s="38"/>
      <c r="K14" s="39"/>
      <c r="L14" s="183"/>
    </row>
    <row r="15" spans="1:12" s="195" customFormat="1" ht="120">
      <c r="A15" s="193" t="s">
        <v>364</v>
      </c>
      <c r="B15" s="188" t="s">
        <v>49</v>
      </c>
      <c r="C15" s="38"/>
      <c r="D15" s="85"/>
      <c r="E15" s="85"/>
      <c r="F15" s="44"/>
      <c r="G15" s="39"/>
      <c r="H15" s="38">
        <v>0</v>
      </c>
      <c r="I15" s="38">
        <v>0</v>
      </c>
      <c r="J15" s="38">
        <v>0</v>
      </c>
      <c r="K15" s="39">
        <v>0</v>
      </c>
      <c r="L15" s="183"/>
    </row>
    <row r="16" spans="1:12" s="195" customFormat="1" ht="105">
      <c r="A16" s="193" t="s">
        <v>365</v>
      </c>
      <c r="B16" s="188" t="s">
        <v>49</v>
      </c>
      <c r="C16" s="38"/>
      <c r="D16" s="85"/>
      <c r="E16" s="85"/>
      <c r="F16" s="44"/>
      <c r="G16" s="39"/>
      <c r="H16" s="38">
        <v>0</v>
      </c>
      <c r="I16" s="38">
        <v>0</v>
      </c>
      <c r="J16" s="38">
        <v>0</v>
      </c>
      <c r="K16" s="39">
        <v>0</v>
      </c>
      <c r="L16" s="183"/>
    </row>
    <row r="17" spans="1:12">
      <c r="A17" s="58" t="s">
        <v>127</v>
      </c>
      <c r="B17" s="57"/>
      <c r="C17" s="38"/>
      <c r="D17" s="38"/>
      <c r="E17" s="38"/>
      <c r="F17" s="45"/>
      <c r="G17" s="46"/>
      <c r="H17" s="37">
        <f>H19</f>
        <v>46254428.960000001</v>
      </c>
      <c r="I17" s="37">
        <f t="shared" ref="I17:K17" si="0">I19</f>
        <v>0</v>
      </c>
      <c r="J17" s="37">
        <f t="shared" si="0"/>
        <v>0</v>
      </c>
      <c r="K17" s="37">
        <f t="shared" si="0"/>
        <v>46254428.960000001</v>
      </c>
      <c r="L17" s="37" t="str">
        <f t="shared" ref="L17" si="1">L19</f>
        <v>Х</v>
      </c>
    </row>
    <row r="18" spans="1:12">
      <c r="A18" s="193" t="s">
        <v>128</v>
      </c>
      <c r="B18" s="183"/>
      <c r="C18" s="38"/>
      <c r="D18" s="38"/>
      <c r="E18" s="38"/>
      <c r="F18" s="45"/>
      <c r="G18" s="46"/>
      <c r="H18" s="38"/>
      <c r="I18" s="38"/>
      <c r="J18" s="38"/>
      <c r="K18" s="38"/>
      <c r="L18" s="183"/>
    </row>
    <row r="19" spans="1:12" ht="30">
      <c r="A19" s="193" t="s">
        <v>129</v>
      </c>
      <c r="B19" s="183" t="s">
        <v>49</v>
      </c>
      <c r="C19" s="36"/>
      <c r="D19" s="36"/>
      <c r="E19" s="36"/>
      <c r="F19" s="36"/>
      <c r="G19" s="36"/>
      <c r="H19" s="38">
        <f>SUM(H9:H13)</f>
        <v>46254428.960000001</v>
      </c>
      <c r="I19" s="38">
        <f>SUM(I9:I13)</f>
        <v>0</v>
      </c>
      <c r="J19" s="38">
        <f>SUM(J9:J13)</f>
        <v>0</v>
      </c>
      <c r="K19" s="38">
        <f>SUM(K9:K13)</f>
        <v>46254428.960000001</v>
      </c>
      <c r="L19" s="183" t="s">
        <v>5</v>
      </c>
    </row>
    <row r="20" spans="1:12" s="177" customFormat="1" ht="12" customHeight="1">
      <c r="B20" s="32"/>
      <c r="C20" s="41"/>
      <c r="D20" s="41"/>
      <c r="E20" s="41"/>
      <c r="F20" s="41"/>
      <c r="G20" s="41"/>
      <c r="H20" s="43"/>
      <c r="I20" s="43"/>
      <c r="L20" s="42"/>
    </row>
    <row r="21" spans="1:12" s="177" customFormat="1" ht="38.25" customHeight="1">
      <c r="A21" s="505" t="s">
        <v>155</v>
      </c>
      <c r="B21" s="506"/>
      <c r="C21" s="506"/>
      <c r="D21" s="506"/>
      <c r="E21" s="506"/>
      <c r="F21" s="506"/>
      <c r="G21" s="200"/>
      <c r="H21" s="201"/>
      <c r="I21" s="506" t="s">
        <v>136</v>
      </c>
      <c r="J21" s="506"/>
      <c r="L21" s="42"/>
    </row>
  </sheetData>
  <mergeCells count="13">
    <mergeCell ref="J1:L1"/>
    <mergeCell ref="A21:F21"/>
    <mergeCell ref="I21:J21"/>
    <mergeCell ref="J2:L2"/>
    <mergeCell ref="A3:L3"/>
    <mergeCell ref="A4:A6"/>
    <mergeCell ref="B4:B6"/>
    <mergeCell ref="C4:G5"/>
    <mergeCell ref="H4:K5"/>
    <mergeCell ref="L4:L6"/>
    <mergeCell ref="A12:A13"/>
    <mergeCell ref="A10:A11"/>
    <mergeCell ref="B10:B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7">
    <tabColor rgb="FFFFFF00"/>
  </sheetPr>
  <dimension ref="A1:M61"/>
  <sheetViews>
    <sheetView workbookViewId="0">
      <selection sqref="A1:L1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50" customWidth="1"/>
    <col min="4" max="5" width="5.7109375" style="50" customWidth="1"/>
    <col min="6" max="6" width="12" style="50" customWidth="1"/>
    <col min="7" max="7" width="5.5703125" style="50" customWidth="1"/>
    <col min="8" max="11" width="12.7109375" style="64" bestFit="1" customWidth="1"/>
    <col min="12" max="12" width="15.5703125" style="64" customWidth="1"/>
    <col min="13" max="16384" width="9.140625" style="9"/>
  </cols>
  <sheetData>
    <row r="1" spans="1:12" ht="75" customHeight="1">
      <c r="A1" s="537" t="s">
        <v>234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</row>
    <row r="2" spans="1:12" ht="15" customHeight="1">
      <c r="A2" s="520" t="s">
        <v>137</v>
      </c>
      <c r="B2" s="520" t="s">
        <v>138</v>
      </c>
      <c r="C2" s="539" t="s">
        <v>0</v>
      </c>
      <c r="D2" s="539"/>
      <c r="E2" s="539"/>
      <c r="F2" s="539"/>
      <c r="G2" s="539"/>
      <c r="H2" s="538" t="s">
        <v>230</v>
      </c>
      <c r="I2" s="538"/>
      <c r="J2" s="538"/>
      <c r="K2" s="538"/>
      <c r="L2" s="538"/>
    </row>
    <row r="3" spans="1:12" ht="15" customHeight="1">
      <c r="A3" s="520"/>
      <c r="B3" s="520"/>
      <c r="C3" s="539"/>
      <c r="D3" s="539"/>
      <c r="E3" s="539"/>
      <c r="F3" s="539"/>
      <c r="G3" s="539"/>
      <c r="H3" s="538"/>
      <c r="I3" s="538"/>
      <c r="J3" s="538"/>
      <c r="K3" s="538"/>
      <c r="L3" s="538"/>
    </row>
    <row r="4" spans="1:12" ht="15" customHeight="1">
      <c r="A4" s="520"/>
      <c r="B4" s="520"/>
      <c r="C4" s="539"/>
      <c r="D4" s="539"/>
      <c r="E4" s="539"/>
      <c r="F4" s="539"/>
      <c r="G4" s="539"/>
      <c r="H4" s="538" t="s">
        <v>225</v>
      </c>
      <c r="I4" s="538" t="s">
        <v>226</v>
      </c>
      <c r="J4" s="538" t="s">
        <v>227</v>
      </c>
      <c r="K4" s="538" t="s">
        <v>228</v>
      </c>
      <c r="L4" s="538" t="s">
        <v>229</v>
      </c>
    </row>
    <row r="5" spans="1:12">
      <c r="A5" s="520"/>
      <c r="B5" s="520"/>
      <c r="C5" s="111" t="s">
        <v>1</v>
      </c>
      <c r="D5" s="111" t="s">
        <v>169</v>
      </c>
      <c r="E5" s="111" t="s">
        <v>170</v>
      </c>
      <c r="F5" s="111" t="s">
        <v>2</v>
      </c>
      <c r="G5" s="111" t="s">
        <v>3</v>
      </c>
      <c r="H5" s="538"/>
      <c r="I5" s="538"/>
      <c r="J5" s="538"/>
      <c r="K5" s="538"/>
      <c r="L5" s="538"/>
    </row>
    <row r="6" spans="1:12" s="21" customFormat="1" ht="42.75">
      <c r="A6" s="57" t="s">
        <v>48</v>
      </c>
      <c r="B6" s="113" t="s">
        <v>139</v>
      </c>
      <c r="C6" s="68" t="s">
        <v>5</v>
      </c>
      <c r="D6" s="68" t="str">
        <f>C6</f>
        <v>Х</v>
      </c>
      <c r="E6" s="68" t="str">
        <f>D6</f>
        <v>Х</v>
      </c>
      <c r="F6" s="86">
        <v>1200000000</v>
      </c>
      <c r="G6" s="68" t="s">
        <v>116</v>
      </c>
      <c r="H6" s="33"/>
      <c r="I6" s="33"/>
      <c r="J6" s="33"/>
      <c r="K6" s="33"/>
      <c r="L6" s="33">
        <f>L7+L23+L33+L40</f>
        <v>493786051.75</v>
      </c>
    </row>
    <row r="7" spans="1:12" ht="28.5">
      <c r="A7" s="78" t="s">
        <v>6</v>
      </c>
      <c r="B7" s="113" t="s">
        <v>72</v>
      </c>
      <c r="C7" s="68" t="s">
        <v>5</v>
      </c>
      <c r="D7" s="68" t="str">
        <f>C7</f>
        <v>Х</v>
      </c>
      <c r="E7" s="68" t="str">
        <f>D7</f>
        <v>Х</v>
      </c>
      <c r="F7" s="68">
        <v>1210000000</v>
      </c>
      <c r="G7" s="68" t="s">
        <v>116</v>
      </c>
      <c r="H7" s="33"/>
      <c r="I7" s="33"/>
      <c r="J7" s="33"/>
      <c r="K7" s="33"/>
      <c r="L7" s="33">
        <f>'ПР3. 10.ПП1.Дороги.2.Мер.'!H20</f>
        <v>259944919.30000001</v>
      </c>
    </row>
    <row r="8" spans="1:12" ht="74.25" customHeight="1">
      <c r="A8" s="520" t="s">
        <v>25</v>
      </c>
      <c r="B8" s="11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55" t="s">
        <v>116</v>
      </c>
      <c r="D8" s="55" t="s">
        <v>116</v>
      </c>
      <c r="E8" s="55" t="s">
        <v>116</v>
      </c>
      <c r="F8" s="55" t="str">
        <f>'ПР3. 10.ПП1.Дороги.2.Мер.'!F10</f>
        <v>12100S5080</v>
      </c>
      <c r="G8" s="55" t="s">
        <v>116</v>
      </c>
      <c r="H8" s="34">
        <v>36475719.57</v>
      </c>
      <c r="I8" s="34">
        <v>21609015.219999999</v>
      </c>
      <c r="J8" s="34">
        <v>14390455.029999999</v>
      </c>
      <c r="K8" s="34">
        <v>11021649.18</v>
      </c>
      <c r="L8" s="34">
        <f>L10</f>
        <v>83496839</v>
      </c>
    </row>
    <row r="9" spans="1:12">
      <c r="A9" s="520"/>
      <c r="B9" s="70" t="s">
        <v>140</v>
      </c>
      <c r="C9" s="71"/>
      <c r="D9" s="73"/>
      <c r="E9" s="73"/>
      <c r="F9" s="73"/>
      <c r="G9" s="73"/>
      <c r="H9" s="72"/>
      <c r="I9" s="72"/>
      <c r="J9" s="72"/>
      <c r="K9" s="72"/>
      <c r="L9" s="72"/>
    </row>
    <row r="10" spans="1:12">
      <c r="A10" s="520"/>
      <c r="B10" s="70" t="s">
        <v>49</v>
      </c>
      <c r="C10" s="71" t="str">
        <f>'ПР3. 10.ПП1.Дороги.2.Мер.'!C10</f>
        <v>009</v>
      </c>
      <c r="D10" s="71" t="str">
        <f>'ПР3. 10.ПП1.Дороги.2.Мер.'!D10</f>
        <v>04</v>
      </c>
      <c r="E10" s="71" t="str">
        <f>'ПР3. 10.ПП1.Дороги.2.Мер.'!E10</f>
        <v>09</v>
      </c>
      <c r="F10" s="71" t="str">
        <f>'ПР3. 10.ПП1.Дороги.2.Мер.'!F10</f>
        <v>12100S5080</v>
      </c>
      <c r="G10" s="71">
        <f>'ПР3. 10.ПП1.Дороги.2.Мер.'!G10</f>
        <v>240</v>
      </c>
      <c r="H10" s="72">
        <v>36475719.57</v>
      </c>
      <c r="I10" s="72">
        <v>20871041.41</v>
      </c>
      <c r="J10" s="72">
        <v>13896734.17</v>
      </c>
      <c r="K10" s="72">
        <f>12253343.84+0.01</f>
        <v>12253343.85</v>
      </c>
      <c r="L10" s="72">
        <f>'ПР3. 10.ПП1.Дороги.2.Мер.'!H10</f>
        <v>83496839</v>
      </c>
    </row>
    <row r="11" spans="1:12">
      <c r="A11" s="520" t="s">
        <v>26</v>
      </c>
      <c r="B11" s="112" t="e">
        <f>'ПР3. 10.ПП1.Дороги.2.Мер.'!#REF!</f>
        <v>#REF!</v>
      </c>
      <c r="C11" s="51" t="s">
        <v>116</v>
      </c>
      <c r="D11" s="51" t="s">
        <v>116</v>
      </c>
      <c r="E11" s="51" t="s">
        <v>116</v>
      </c>
      <c r="F11" s="55" t="e">
        <f>'ПР3. 10.ПП1.Дороги.2.Мер.'!#REF!</f>
        <v>#REF!</v>
      </c>
      <c r="G11" s="51" t="s">
        <v>116</v>
      </c>
      <c r="H11" s="34">
        <v>0</v>
      </c>
      <c r="I11" s="34">
        <v>0</v>
      </c>
      <c r="J11" s="34">
        <v>5000000</v>
      </c>
      <c r="K11" s="34">
        <v>0</v>
      </c>
      <c r="L11" s="34" t="e">
        <f>L13</f>
        <v>#REF!</v>
      </c>
    </row>
    <row r="12" spans="1:12">
      <c r="A12" s="520"/>
      <c r="B12" s="70" t="s">
        <v>140</v>
      </c>
      <c r="C12" s="71"/>
      <c r="D12" s="73"/>
      <c r="E12" s="73"/>
      <c r="F12" s="73"/>
      <c r="G12" s="73"/>
      <c r="H12" s="72"/>
      <c r="I12" s="72"/>
      <c r="J12" s="72"/>
      <c r="K12" s="72"/>
      <c r="L12" s="72"/>
    </row>
    <row r="13" spans="1:12">
      <c r="A13" s="520"/>
      <c r="B13" s="70" t="s">
        <v>49</v>
      </c>
      <c r="C13" s="71" t="e">
        <f>'ПР3. 10.ПП1.Дороги.2.Мер.'!#REF!</f>
        <v>#REF!</v>
      </c>
      <c r="D13" s="71" t="e">
        <f>'ПР3. 10.ПП1.Дороги.2.Мер.'!#REF!</f>
        <v>#REF!</v>
      </c>
      <c r="E13" s="71" t="e">
        <f>'ПР3. 10.ПП1.Дороги.2.Мер.'!#REF!</f>
        <v>#REF!</v>
      </c>
      <c r="F13" s="71" t="e">
        <f>'ПР3. 10.ПП1.Дороги.2.Мер.'!#REF!</f>
        <v>#REF!</v>
      </c>
      <c r="G13" s="71" t="e">
        <f>'ПР3. 10.ПП1.Дороги.2.Мер.'!#REF!</f>
        <v>#REF!</v>
      </c>
      <c r="H13" s="72"/>
      <c r="I13" s="72"/>
      <c r="J13" s="72"/>
      <c r="K13" s="72"/>
      <c r="L13" s="72" t="e">
        <f>'ПР3. 10.ПП1.Дороги.2.Мер.'!#REF!</f>
        <v>#REF!</v>
      </c>
    </row>
    <row r="14" spans="1:12" ht="30">
      <c r="A14" s="520" t="s">
        <v>27</v>
      </c>
      <c r="B14" s="112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14" s="51" t="s">
        <v>116</v>
      </c>
      <c r="D14" s="51" t="s">
        <v>116</v>
      </c>
      <c r="E14" s="51" t="s">
        <v>116</v>
      </c>
      <c r="F14" s="55">
        <f>'ПР3. 10.ПП1.Дороги.2.Мер.'!F16</f>
        <v>1210000130</v>
      </c>
      <c r="G14" s="51" t="s">
        <v>116</v>
      </c>
      <c r="H14" s="528" t="s">
        <v>231</v>
      </c>
      <c r="I14" s="529"/>
      <c r="J14" s="529"/>
      <c r="K14" s="530"/>
      <c r="L14" s="34">
        <f>L16</f>
        <v>67250000</v>
      </c>
    </row>
    <row r="15" spans="1:12">
      <c r="A15" s="520"/>
      <c r="B15" s="70" t="s">
        <v>140</v>
      </c>
      <c r="C15" s="71"/>
      <c r="D15" s="73"/>
      <c r="E15" s="73"/>
      <c r="F15" s="73"/>
      <c r="G15" s="73"/>
      <c r="H15" s="531"/>
      <c r="I15" s="532"/>
      <c r="J15" s="532"/>
      <c r="K15" s="533"/>
      <c r="L15" s="72"/>
    </row>
    <row r="16" spans="1:12">
      <c r="A16" s="520"/>
      <c r="B16" s="70" t="s">
        <v>49</v>
      </c>
      <c r="C16" s="71" t="str">
        <f>'ПР3. 10.ПП1.Дороги.2.Мер.'!C16</f>
        <v>009</v>
      </c>
      <c r="D16" s="71" t="str">
        <f>'ПР3. 10.ПП1.Дороги.2.Мер.'!D16</f>
        <v>04</v>
      </c>
      <c r="E16" s="71" t="str">
        <f>'ПР3. 10.ПП1.Дороги.2.Мер.'!E16</f>
        <v>09</v>
      </c>
      <c r="F16" s="71">
        <f>'ПР3. 10.ПП1.Дороги.2.Мер.'!F16</f>
        <v>1210000130</v>
      </c>
      <c r="G16" s="71">
        <f>'ПР3. 10.ПП1.Дороги.2.Мер.'!G16</f>
        <v>240</v>
      </c>
      <c r="H16" s="534"/>
      <c r="I16" s="535"/>
      <c r="J16" s="535"/>
      <c r="K16" s="536"/>
      <c r="L16" s="72">
        <f>'ПР3. 10.ПП1.Дороги.2.Мер.'!H16</f>
        <v>67250000</v>
      </c>
    </row>
    <row r="17" spans="1:12">
      <c r="A17" s="520" t="s">
        <v>85</v>
      </c>
      <c r="B17" s="112" t="e">
        <f>'ПР3. 10.ПП1.Дороги.2.Мер.'!#REF!</f>
        <v>#REF!</v>
      </c>
      <c r="C17" s="51" t="s">
        <v>116</v>
      </c>
      <c r="D17" s="51" t="s">
        <v>116</v>
      </c>
      <c r="E17" s="51" t="s">
        <v>116</v>
      </c>
      <c r="F17" s="55" t="e">
        <f>'ПР3. 10.ПП1.Дороги.2.Мер.'!#REF!</f>
        <v>#REF!</v>
      </c>
      <c r="G17" s="51" t="s">
        <v>116</v>
      </c>
      <c r="H17" s="528" t="s">
        <v>231</v>
      </c>
      <c r="I17" s="529"/>
      <c r="J17" s="529"/>
      <c r="K17" s="530"/>
      <c r="L17" s="34" t="e">
        <f>L19</f>
        <v>#REF!</v>
      </c>
    </row>
    <row r="18" spans="1:12">
      <c r="A18" s="520"/>
      <c r="B18" s="70" t="s">
        <v>140</v>
      </c>
      <c r="C18" s="71"/>
      <c r="D18" s="73"/>
      <c r="E18" s="73"/>
      <c r="F18" s="73"/>
      <c r="G18" s="73"/>
      <c r="H18" s="531"/>
      <c r="I18" s="532"/>
      <c r="J18" s="532"/>
      <c r="K18" s="533"/>
      <c r="L18" s="72"/>
    </row>
    <row r="19" spans="1:12">
      <c r="A19" s="520"/>
      <c r="B19" s="70" t="s">
        <v>49</v>
      </c>
      <c r="C19" s="71" t="e">
        <f>'ПР3. 10.ПП1.Дороги.2.Мер.'!#REF!</f>
        <v>#REF!</v>
      </c>
      <c r="D19" s="71" t="e">
        <f>'ПР3. 10.ПП1.Дороги.2.Мер.'!#REF!</f>
        <v>#REF!</v>
      </c>
      <c r="E19" s="71" t="e">
        <f>'ПР3. 10.ПП1.Дороги.2.Мер.'!#REF!</f>
        <v>#REF!</v>
      </c>
      <c r="F19" s="71" t="e">
        <f>'ПР3. 10.ПП1.Дороги.2.Мер.'!#REF!</f>
        <v>#REF!</v>
      </c>
      <c r="G19" s="71" t="e">
        <f>'ПР3. 10.ПП1.Дороги.2.Мер.'!#REF!</f>
        <v>#REF!</v>
      </c>
      <c r="H19" s="534"/>
      <c r="I19" s="535"/>
      <c r="J19" s="535"/>
      <c r="K19" s="536"/>
      <c r="L19" s="72" t="e">
        <f>'ПР3. 10.ПП1.Дороги.2.Мер.'!#REF!</f>
        <v>#REF!</v>
      </c>
    </row>
    <row r="20" spans="1:12">
      <c r="A20" s="520" t="s">
        <v>102</v>
      </c>
      <c r="B20" s="112" t="e">
        <f>'ПР3. 10.ПП1.Дороги.2.Мер.'!#REF!</f>
        <v>#REF!</v>
      </c>
      <c r="C20" s="51" t="s">
        <v>116</v>
      </c>
      <c r="D20" s="51" t="s">
        <v>116</v>
      </c>
      <c r="E20" s="51" t="s">
        <v>116</v>
      </c>
      <c r="F20" s="55" t="e">
        <f>'ПР3. 10.ПП1.Дороги.2.Мер.'!#REF!</f>
        <v>#REF!</v>
      </c>
      <c r="G20" s="51" t="s">
        <v>116</v>
      </c>
      <c r="H20" s="528" t="s">
        <v>231</v>
      </c>
      <c r="I20" s="529"/>
      <c r="J20" s="529"/>
      <c r="K20" s="530"/>
      <c r="L20" s="34" t="e">
        <f>L22</f>
        <v>#REF!</v>
      </c>
    </row>
    <row r="21" spans="1:12">
      <c r="A21" s="520"/>
      <c r="B21" s="70" t="s">
        <v>140</v>
      </c>
      <c r="C21" s="71"/>
      <c r="D21" s="73"/>
      <c r="E21" s="73"/>
      <c r="F21" s="73"/>
      <c r="G21" s="73"/>
      <c r="H21" s="531"/>
      <c r="I21" s="532"/>
      <c r="J21" s="532"/>
      <c r="K21" s="533"/>
      <c r="L21" s="72"/>
    </row>
    <row r="22" spans="1:12">
      <c r="A22" s="520"/>
      <c r="B22" s="70" t="s">
        <v>49</v>
      </c>
      <c r="C22" s="71" t="e">
        <f>'ПР3. 10.ПП1.Дороги.2.Мер.'!#REF!</f>
        <v>#REF!</v>
      </c>
      <c r="D22" s="71" t="e">
        <f>'ПР3. 10.ПП1.Дороги.2.Мер.'!#REF!</f>
        <v>#REF!</v>
      </c>
      <c r="E22" s="71" t="e">
        <f>'ПР3. 10.ПП1.Дороги.2.Мер.'!#REF!</f>
        <v>#REF!</v>
      </c>
      <c r="F22" s="71" t="e">
        <f>'ПР3. 10.ПП1.Дороги.2.Мер.'!#REF!</f>
        <v>#REF!</v>
      </c>
      <c r="G22" s="71" t="e">
        <f>'ПР3. 10.ПП1.Дороги.2.Мер.'!#REF!</f>
        <v>#REF!</v>
      </c>
      <c r="H22" s="534"/>
      <c r="I22" s="535"/>
      <c r="J22" s="535"/>
      <c r="K22" s="536"/>
      <c r="L22" s="72" t="e">
        <f>'ПР3. 10.ПП1.Дороги.2.Мер.'!#REF!</f>
        <v>#REF!</v>
      </c>
    </row>
    <row r="23" spans="1:12" ht="28.5">
      <c r="A23" s="59" t="s">
        <v>7</v>
      </c>
      <c r="B23" s="113" t="s">
        <v>68</v>
      </c>
      <c r="C23" s="68" t="s">
        <v>5</v>
      </c>
      <c r="D23" s="68" t="str">
        <f>C23</f>
        <v>Х</v>
      </c>
      <c r="E23" s="68" t="str">
        <f>D23</f>
        <v>Х</v>
      </c>
      <c r="F23" s="68">
        <v>1220000000</v>
      </c>
      <c r="G23" s="68" t="s">
        <v>116</v>
      </c>
      <c r="H23" s="33"/>
      <c r="I23" s="33"/>
      <c r="J23" s="33"/>
      <c r="K23" s="33"/>
      <c r="L23" s="33">
        <f>'ПР5. 13.ПП2.БДД.2.Мер.'!H20</f>
        <v>1844580</v>
      </c>
    </row>
    <row r="24" spans="1:12" ht="45">
      <c r="A24" s="520" t="s">
        <v>28</v>
      </c>
      <c r="B24" s="112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51" t="s">
        <v>116</v>
      </c>
      <c r="D24" s="51" t="s">
        <v>116</v>
      </c>
      <c r="E24" s="51" t="s">
        <v>116</v>
      </c>
      <c r="F24" s="55" t="str">
        <f>'ПР5. 13.ПП2.БДД.2.Мер.'!F9</f>
        <v>1220000010</v>
      </c>
      <c r="G24" s="51" t="s">
        <v>116</v>
      </c>
      <c r="H24" s="34">
        <v>40000</v>
      </c>
      <c r="I24" s="34">
        <v>50000</v>
      </c>
      <c r="J24" s="34">
        <v>55000</v>
      </c>
      <c r="K24" s="34">
        <v>55000</v>
      </c>
      <c r="L24" s="34">
        <f>L26</f>
        <v>200000</v>
      </c>
    </row>
    <row r="25" spans="1:12">
      <c r="A25" s="520"/>
      <c r="B25" s="70" t="s">
        <v>140</v>
      </c>
      <c r="C25" s="71"/>
      <c r="D25" s="73"/>
      <c r="E25" s="73"/>
      <c r="F25" s="73"/>
      <c r="G25" s="73"/>
      <c r="H25" s="72"/>
      <c r="I25" s="72"/>
      <c r="J25" s="72"/>
      <c r="K25" s="72"/>
      <c r="L25" s="72"/>
    </row>
    <row r="26" spans="1:12">
      <c r="A26" s="520"/>
      <c r="B26" s="70" t="s">
        <v>49</v>
      </c>
      <c r="C26" s="71" t="str">
        <f>'ПР5. 13.ПП2.БДД.2.Мер.'!C9</f>
        <v>009</v>
      </c>
      <c r="D26" s="71" t="str">
        <f>'ПР5. 13.ПП2.БДД.2.Мер.'!D9</f>
        <v>05</v>
      </c>
      <c r="E26" s="71" t="str">
        <f>'ПР5. 13.ПП2.БДД.2.Мер.'!E9</f>
        <v>03</v>
      </c>
      <c r="F26" s="71" t="str">
        <f>'ПР5. 13.ПП2.БДД.2.Мер.'!F9</f>
        <v>1220000010</v>
      </c>
      <c r="G26" s="71" t="str">
        <f>'ПР5. 13.ПП2.БДД.2.Мер.'!G9</f>
        <v>240</v>
      </c>
      <c r="H26" s="72">
        <v>40000</v>
      </c>
      <c r="I26" s="72">
        <v>50000</v>
      </c>
      <c r="J26" s="72">
        <v>55000</v>
      </c>
      <c r="K26" s="72">
        <v>55000</v>
      </c>
      <c r="L26" s="72">
        <f>'ПР5. 13.ПП2.БДД.2.Мер.'!H9</f>
        <v>200000</v>
      </c>
    </row>
    <row r="27" spans="1:12" ht="30">
      <c r="A27" s="520" t="s">
        <v>29</v>
      </c>
      <c r="B27" s="112" t="str">
        <f>'ПР5. 13.ПП2.БДД.2.Мер.'!A11</f>
        <v>Проведение конкурсов по тематике "Безопасность дорожного движения в ЗАТО Железногорск"</v>
      </c>
      <c r="C27" s="51" t="s">
        <v>116</v>
      </c>
      <c r="D27" s="51" t="s">
        <v>116</v>
      </c>
      <c r="E27" s="51" t="s">
        <v>116</v>
      </c>
      <c r="F27" s="55" t="str">
        <f>'ПР5. 13.ПП2.БДД.2.Мер.'!F11</f>
        <v>1220000020</v>
      </c>
      <c r="G27" s="51" t="s">
        <v>116</v>
      </c>
      <c r="H27" s="34">
        <v>0</v>
      </c>
      <c r="I27" s="34">
        <v>0</v>
      </c>
      <c r="J27" s="34">
        <v>80000</v>
      </c>
      <c r="K27" s="34">
        <v>0</v>
      </c>
      <c r="L27" s="34">
        <f>L29</f>
        <v>80000</v>
      </c>
    </row>
    <row r="28" spans="1:12">
      <c r="A28" s="520"/>
      <c r="B28" s="70" t="s">
        <v>140</v>
      </c>
      <c r="C28" s="71"/>
      <c r="D28" s="73"/>
      <c r="E28" s="73"/>
      <c r="F28" s="73"/>
      <c r="G28" s="73"/>
      <c r="H28" s="72"/>
      <c r="I28" s="72"/>
      <c r="J28" s="72"/>
      <c r="K28" s="72"/>
      <c r="L28" s="72"/>
    </row>
    <row r="29" spans="1:12">
      <c r="A29" s="520"/>
      <c r="B29" s="70" t="s">
        <v>49</v>
      </c>
      <c r="C29" s="71" t="str">
        <f>'ПР5. 13.ПП2.БДД.2.Мер.'!C11</f>
        <v>009</v>
      </c>
      <c r="D29" s="71" t="str">
        <f>'ПР5. 13.ПП2.БДД.2.Мер.'!D11</f>
        <v>01</v>
      </c>
      <c r="E29" s="71" t="str">
        <f>'ПР5. 13.ПП2.БДД.2.Мер.'!E11</f>
        <v>13</v>
      </c>
      <c r="F29" s="71" t="str">
        <f>'ПР5. 13.ПП2.БДД.2.Мер.'!F11</f>
        <v>1220000020</v>
      </c>
      <c r="G29" s="71" t="str">
        <f>'ПР5. 13.ПП2.БДД.2.Мер.'!G11</f>
        <v>240</v>
      </c>
      <c r="H29" s="72">
        <v>0</v>
      </c>
      <c r="I29" s="72">
        <v>0</v>
      </c>
      <c r="J29" s="72">
        <v>80000</v>
      </c>
      <c r="K29" s="72">
        <v>0</v>
      </c>
      <c r="L29" s="72">
        <f>'ПР5. 13.ПП2.БДД.2.Мер.'!H11</f>
        <v>80000</v>
      </c>
    </row>
    <row r="30" spans="1:12" ht="30">
      <c r="A30" s="520" t="s">
        <v>30</v>
      </c>
      <c r="B30" s="112" t="str">
        <f>'ПР5. 13.ПП2.БДД.2.Мер.'!A12</f>
        <v>Организация социальной рекламы и печатной продукции по безопасности дорожного движения</v>
      </c>
      <c r="C30" s="51" t="s">
        <v>116</v>
      </c>
      <c r="D30" s="51" t="s">
        <v>116</v>
      </c>
      <c r="E30" s="51" t="s">
        <v>116</v>
      </c>
      <c r="F30" s="55" t="str">
        <f>'ПР5. 13.ПП2.БДД.2.Мер.'!F12</f>
        <v>1220000030</v>
      </c>
      <c r="G30" s="51" t="s">
        <v>116</v>
      </c>
      <c r="H30" s="34">
        <v>0</v>
      </c>
      <c r="I30" s="34">
        <v>90000</v>
      </c>
      <c r="J30" s="34">
        <v>0</v>
      </c>
      <c r="K30" s="34">
        <v>0</v>
      </c>
      <c r="L30" s="34">
        <f>L32</f>
        <v>90000</v>
      </c>
    </row>
    <row r="31" spans="1:12">
      <c r="A31" s="520"/>
      <c r="B31" s="70" t="s">
        <v>140</v>
      </c>
      <c r="C31" s="71"/>
      <c r="D31" s="73"/>
      <c r="E31" s="73"/>
      <c r="F31" s="73"/>
      <c r="G31" s="73"/>
      <c r="H31" s="72"/>
      <c r="I31" s="72"/>
      <c r="J31" s="72"/>
      <c r="K31" s="72"/>
      <c r="L31" s="72"/>
    </row>
    <row r="32" spans="1:12">
      <c r="A32" s="520"/>
      <c r="B32" s="70" t="s">
        <v>49</v>
      </c>
      <c r="C32" s="71" t="str">
        <f>'ПР5. 13.ПП2.БДД.2.Мер.'!C12</f>
        <v>009</v>
      </c>
      <c r="D32" s="71" t="str">
        <f>'ПР5. 13.ПП2.БДД.2.Мер.'!D12</f>
        <v>01</v>
      </c>
      <c r="E32" s="71" t="str">
        <f>'ПР5. 13.ПП2.БДД.2.Мер.'!E12</f>
        <v>13</v>
      </c>
      <c r="F32" s="71" t="str">
        <f>'ПР5. 13.ПП2.БДД.2.Мер.'!F12</f>
        <v>1220000030</v>
      </c>
      <c r="G32" s="71" t="str">
        <f>'ПР5. 13.ПП2.БДД.2.Мер.'!G12</f>
        <v>240</v>
      </c>
      <c r="H32" s="72">
        <v>0</v>
      </c>
      <c r="I32" s="72">
        <v>90000</v>
      </c>
      <c r="J32" s="72">
        <v>0</v>
      </c>
      <c r="K32" s="72">
        <v>0</v>
      </c>
      <c r="L32" s="72">
        <f>'ПР5. 13.ПП2.БДД.2.Мер.'!H12</f>
        <v>90000</v>
      </c>
    </row>
    <row r="33" spans="1:12" ht="73.5" customHeight="1">
      <c r="A33" s="78" t="s">
        <v>8</v>
      </c>
      <c r="B33" s="113" t="s">
        <v>80</v>
      </c>
      <c r="C33" s="68" t="s">
        <v>5</v>
      </c>
      <c r="D33" s="68" t="str">
        <f>C33</f>
        <v>Х</v>
      </c>
      <c r="E33" s="68" t="str">
        <f>D33</f>
        <v>Х</v>
      </c>
      <c r="F33" s="68">
        <v>1230000000</v>
      </c>
      <c r="G33" s="68" t="s">
        <v>116</v>
      </c>
      <c r="H33" s="33"/>
      <c r="I33" s="33"/>
      <c r="J33" s="33"/>
      <c r="K33" s="33"/>
      <c r="L33" s="33">
        <f>'ПР6. 16.ПП3.Трансп.2.Мер.'!H13</f>
        <v>132025333.3</v>
      </c>
    </row>
    <row r="34" spans="1:12" ht="75">
      <c r="A34" s="520" t="s">
        <v>31</v>
      </c>
      <c r="B34" s="11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51" t="s">
        <v>116</v>
      </c>
      <c r="D34" s="51" t="s">
        <v>116</v>
      </c>
      <c r="E34" s="51" t="s">
        <v>116</v>
      </c>
      <c r="F34" s="55">
        <f>F36</f>
        <v>1230000010</v>
      </c>
      <c r="G34" s="51" t="s">
        <v>116</v>
      </c>
      <c r="H34" s="34">
        <v>23623382.75</v>
      </c>
      <c r="I34" s="34">
        <v>14477001.65</v>
      </c>
      <c r="J34" s="34">
        <v>18982416.309999999</v>
      </c>
      <c r="K34" s="34">
        <v>23476199.289999999</v>
      </c>
      <c r="L34" s="34">
        <f>L36</f>
        <v>89156000</v>
      </c>
    </row>
    <row r="35" spans="1:12" s="74" customFormat="1" ht="12.75" customHeight="1">
      <c r="A35" s="520"/>
      <c r="B35" s="70" t="s">
        <v>140</v>
      </c>
      <c r="C35" s="71"/>
      <c r="D35" s="73"/>
      <c r="E35" s="73"/>
      <c r="F35" s="73"/>
      <c r="G35" s="73"/>
      <c r="H35" s="72"/>
      <c r="I35" s="72"/>
      <c r="J35" s="72"/>
      <c r="K35" s="72"/>
      <c r="L35" s="72"/>
    </row>
    <row r="36" spans="1:12" s="74" customFormat="1" ht="12.75" customHeight="1">
      <c r="A36" s="520"/>
      <c r="B36" s="70" t="s">
        <v>49</v>
      </c>
      <c r="C36" s="72" t="str">
        <f>'ПР6. 16.ПП3.Трансп.2.Мер.'!C9</f>
        <v>009</v>
      </c>
      <c r="D36" s="72" t="str">
        <f>'ПР6. 16.ПП3.Трансп.2.Мер.'!D9</f>
        <v>04</v>
      </c>
      <c r="E36" s="72" t="str">
        <f>'ПР6. 16.ПП3.Трансп.2.Мер.'!E9</f>
        <v>08</v>
      </c>
      <c r="F36" s="55">
        <f>'ПР6. 16.ПП3.Трансп.2.Мер.'!F9</f>
        <v>1230000010</v>
      </c>
      <c r="G36" s="72">
        <f>'ПР6. 16.ПП3.Трансп.2.Мер.'!G9</f>
        <v>810</v>
      </c>
      <c r="H36" s="72">
        <v>23623382.75</v>
      </c>
      <c r="I36" s="72">
        <v>14477001.65</v>
      </c>
      <c r="J36" s="72">
        <v>18982416.309999999</v>
      </c>
      <c r="K36" s="72">
        <v>23476199.289999999</v>
      </c>
      <c r="L36" s="72">
        <f>'ПР6. 16.ПП3.Трансп.2.Мер.'!H9</f>
        <v>89156000</v>
      </c>
    </row>
    <row r="37" spans="1:12">
      <c r="A37" s="520" t="s">
        <v>117</v>
      </c>
      <c r="B37" s="112" t="str">
        <f>'ПР6. 16.ПП3.Трансп.2.Мер.'!A11</f>
        <v>Приобретение автобусов для муниципальных нужд</v>
      </c>
      <c r="C37" s="51" t="s">
        <v>116</v>
      </c>
      <c r="D37" s="51" t="s">
        <v>116</v>
      </c>
      <c r="E37" s="51" t="s">
        <v>116</v>
      </c>
      <c r="F37" s="55">
        <f>'ПР6. 16.ПП3.Трансп.2.Мер.'!F11</f>
        <v>1230000020</v>
      </c>
      <c r="G37" s="51"/>
      <c r="H37" s="34">
        <v>0</v>
      </c>
      <c r="I37" s="34">
        <v>0</v>
      </c>
      <c r="J37" s="34">
        <v>35000000</v>
      </c>
      <c r="K37" s="34">
        <v>0</v>
      </c>
      <c r="L37" s="34">
        <f>L39</f>
        <v>39869333.299999997</v>
      </c>
    </row>
    <row r="38" spans="1:12" s="74" customFormat="1" ht="12.75" customHeight="1">
      <c r="A38" s="520"/>
      <c r="B38" s="70" t="s">
        <v>140</v>
      </c>
      <c r="C38" s="71"/>
      <c r="D38" s="73"/>
      <c r="E38" s="73"/>
      <c r="F38" s="73"/>
      <c r="G38" s="73"/>
      <c r="H38" s="72"/>
      <c r="I38" s="72"/>
      <c r="J38" s="72"/>
      <c r="K38" s="72"/>
      <c r="L38" s="72"/>
    </row>
    <row r="39" spans="1:12" s="74" customFormat="1" ht="12.75" customHeight="1">
      <c r="A39" s="520"/>
      <c r="B39" s="70" t="s">
        <v>49</v>
      </c>
      <c r="C39" s="72" t="str">
        <f>'ПР6. 16.ПП3.Трансп.2.Мер.'!C11</f>
        <v>009</v>
      </c>
      <c r="D39" s="72" t="str">
        <f>'ПР6. 16.ПП3.Трансп.2.Мер.'!D11</f>
        <v>04</v>
      </c>
      <c r="E39" s="72" t="str">
        <f>'ПР6. 16.ПП3.Трансп.2.Мер.'!E11</f>
        <v>08</v>
      </c>
      <c r="F39" s="55">
        <f>'ПР6. 16.ПП3.Трансп.2.Мер.'!F11</f>
        <v>1230000020</v>
      </c>
      <c r="G39" s="77">
        <f>'ПР6. 16.ПП3.Трансп.2.Мер.'!G11</f>
        <v>240</v>
      </c>
      <c r="H39" s="72">
        <v>0</v>
      </c>
      <c r="I39" s="72">
        <v>0</v>
      </c>
      <c r="J39" s="72">
        <v>35000000</v>
      </c>
      <c r="K39" s="72">
        <v>0</v>
      </c>
      <c r="L39" s="72">
        <f>'ПР6. 16.ПП3.Трансп.2.Мер.'!H11</f>
        <v>39869333.299999997</v>
      </c>
    </row>
    <row r="40" spans="1:12" ht="44.25" customHeight="1">
      <c r="A40" s="78" t="s">
        <v>59</v>
      </c>
      <c r="B40" s="113" t="s">
        <v>89</v>
      </c>
      <c r="C40" s="68" t="s">
        <v>5</v>
      </c>
      <c r="D40" s="68" t="str">
        <f>C40</f>
        <v>Х</v>
      </c>
      <c r="E40" s="68" t="str">
        <f>D40</f>
        <v>Х</v>
      </c>
      <c r="F40" s="68">
        <v>1240000000</v>
      </c>
      <c r="G40" s="68" t="s">
        <v>116</v>
      </c>
      <c r="H40" s="33"/>
      <c r="I40" s="33"/>
      <c r="J40" s="33"/>
      <c r="K40" s="33"/>
      <c r="L40" s="33">
        <f>'ПР4. 19.ПП4.Благ.2.Мер.'!H19</f>
        <v>99971219.150000006</v>
      </c>
    </row>
    <row r="41" spans="1:12" ht="15" customHeight="1">
      <c r="A41" s="520" t="s">
        <v>60</v>
      </c>
      <c r="B41" s="112" t="s">
        <v>100</v>
      </c>
      <c r="C41" s="51" t="s">
        <v>116</v>
      </c>
      <c r="D41" s="51" t="s">
        <v>116</v>
      </c>
      <c r="E41" s="51" t="s">
        <v>116</v>
      </c>
      <c r="F41" s="55">
        <f>F43</f>
        <v>1240000010</v>
      </c>
      <c r="G41" s="51" t="s">
        <v>116</v>
      </c>
      <c r="H41" s="34">
        <f>H43+H44</f>
        <v>11833563</v>
      </c>
      <c r="I41" s="34">
        <f t="shared" ref="I41:K41" si="0">I43+I44</f>
        <v>9821595</v>
      </c>
      <c r="J41" s="34">
        <f t="shared" si="0"/>
        <v>11000121</v>
      </c>
      <c r="K41" s="34">
        <f t="shared" si="0"/>
        <v>11719106</v>
      </c>
      <c r="L41" s="34">
        <f>L43+L44</f>
        <v>54371909.149999999</v>
      </c>
    </row>
    <row r="42" spans="1:12" s="74" customFormat="1" ht="12.75" customHeight="1">
      <c r="A42" s="520"/>
      <c r="B42" s="70" t="s">
        <v>140</v>
      </c>
      <c r="C42" s="71"/>
      <c r="D42" s="73"/>
      <c r="E42" s="73"/>
      <c r="F42" s="73"/>
      <c r="G42" s="73"/>
      <c r="H42" s="72"/>
      <c r="I42" s="72"/>
      <c r="J42" s="72"/>
      <c r="K42" s="72"/>
      <c r="L42" s="72"/>
    </row>
    <row r="43" spans="1:12" s="74" customFormat="1" ht="12.75" customHeight="1">
      <c r="A43" s="520"/>
      <c r="B43" s="70" t="s">
        <v>49</v>
      </c>
      <c r="C43" s="71" t="str">
        <f>'ПР4. 19.ПП4.Благ.2.Мер.'!C9</f>
        <v>009</v>
      </c>
      <c r="D43" s="71" t="str">
        <f>'ПР4. 19.ПП4.Благ.2.Мер.'!D9</f>
        <v>05</v>
      </c>
      <c r="E43" s="71" t="str">
        <f>'ПР4. 19.ПП4.Благ.2.Мер.'!E9</f>
        <v>03</v>
      </c>
      <c r="F43" s="71">
        <f>'ПР4. 19.ПП4.Благ.2.Мер.'!F9</f>
        <v>1240000010</v>
      </c>
      <c r="G43" s="71">
        <f>'ПР4. 19.ПП4.Благ.2.Мер.'!G9</f>
        <v>240</v>
      </c>
      <c r="H43" s="72">
        <v>5151542</v>
      </c>
      <c r="I43" s="72">
        <v>2821595</v>
      </c>
      <c r="J43" s="72">
        <v>2719297</v>
      </c>
      <c r="K43" s="72">
        <v>5037085</v>
      </c>
      <c r="L43" s="72">
        <f>'ПР4. 19.ПП4.Благ.2.Мер.'!H9</f>
        <v>20253994.289999999</v>
      </c>
    </row>
    <row r="44" spans="1:12" s="74" customFormat="1" ht="12.75" customHeight="1">
      <c r="A44" s="520"/>
      <c r="B44" s="70" t="s">
        <v>49</v>
      </c>
      <c r="C44" s="71" t="str">
        <f>'ПР4. 19.ПП4.Благ.2.Мер.'!C10</f>
        <v>009</v>
      </c>
      <c r="D44" s="71" t="str">
        <f>'ПР4. 19.ПП4.Благ.2.Мер.'!D10</f>
        <v>05</v>
      </c>
      <c r="E44" s="71" t="str">
        <f>'ПР4. 19.ПП4.Благ.2.Мер.'!E10</f>
        <v>03</v>
      </c>
      <c r="F44" s="71">
        <f>'ПР4. 19.ПП4.Благ.2.Мер.'!F10</f>
        <v>1240000010</v>
      </c>
      <c r="G44" s="71">
        <f>'ПР4. 19.ПП4.Благ.2.Мер.'!G10</f>
        <v>810</v>
      </c>
      <c r="H44" s="72">
        <v>6682021</v>
      </c>
      <c r="I44" s="72">
        <v>7000000</v>
      </c>
      <c r="J44" s="72">
        <v>8280824</v>
      </c>
      <c r="K44" s="72">
        <v>6682021</v>
      </c>
      <c r="L44" s="72">
        <f>'ПР4. 19.ПП4.Благ.2.Мер.'!H10</f>
        <v>34117914.859999999</v>
      </c>
    </row>
    <row r="45" spans="1:12">
      <c r="A45" s="520" t="s">
        <v>61</v>
      </c>
      <c r="B45" s="112" t="s">
        <v>52</v>
      </c>
      <c r="C45" s="51" t="s">
        <v>116</v>
      </c>
      <c r="D45" s="51" t="s">
        <v>116</v>
      </c>
      <c r="E45" s="51" t="s">
        <v>116</v>
      </c>
      <c r="F45" s="55">
        <f>F47</f>
        <v>1240000020</v>
      </c>
      <c r="G45" s="51" t="s">
        <v>116</v>
      </c>
      <c r="H45" s="34">
        <f>H47+H48</f>
        <v>2374334</v>
      </c>
      <c r="I45" s="34">
        <f t="shared" ref="I45:K45" si="1">I47+I48</f>
        <v>3517084</v>
      </c>
      <c r="J45" s="34">
        <f t="shared" si="1"/>
        <v>5187636</v>
      </c>
      <c r="K45" s="34">
        <f t="shared" si="1"/>
        <v>5191737.5</v>
      </c>
      <c r="L45" s="34">
        <f>L47+L48</f>
        <v>16283935</v>
      </c>
    </row>
    <row r="46" spans="1:12" s="74" customFormat="1" ht="12.75" customHeight="1">
      <c r="A46" s="520"/>
      <c r="B46" s="70" t="s">
        <v>140</v>
      </c>
      <c r="C46" s="71"/>
      <c r="D46" s="73"/>
      <c r="E46" s="73"/>
      <c r="F46" s="73"/>
      <c r="G46" s="73"/>
      <c r="H46" s="72"/>
      <c r="I46" s="72"/>
      <c r="J46" s="72"/>
      <c r="K46" s="72"/>
      <c r="L46" s="72"/>
    </row>
    <row r="47" spans="1:12" s="74" customFormat="1" ht="12.75" customHeight="1">
      <c r="A47" s="520"/>
      <c r="B47" s="70" t="s">
        <v>49</v>
      </c>
      <c r="C47" s="72" t="str">
        <f>'ПР4. 19.ПП4.Благ.2.Мер.'!C11</f>
        <v>009</v>
      </c>
      <c r="D47" s="72" t="str">
        <f>'ПР4. 19.ПП4.Благ.2.Мер.'!D11</f>
        <v>05</v>
      </c>
      <c r="E47" s="72" t="str">
        <f>'ПР4. 19.ПП4.Благ.2.Мер.'!E11</f>
        <v>03</v>
      </c>
      <c r="F47" s="71">
        <f>'ПР4. 19.ПП4.Благ.2.Мер.'!F11</f>
        <v>1240000020</v>
      </c>
      <c r="G47" s="72">
        <f>'ПР4. 19.ПП4.Благ.2.Мер.'!G11</f>
        <v>240</v>
      </c>
      <c r="H47" s="72">
        <v>46500</v>
      </c>
      <c r="I47" s="72">
        <v>46500</v>
      </c>
      <c r="J47" s="72">
        <v>318679</v>
      </c>
      <c r="K47" s="72">
        <v>46500</v>
      </c>
      <c r="L47" s="72">
        <f>'ПР4. 19.ПП4.Благ.2.Мер.'!H11</f>
        <v>471322.5</v>
      </c>
    </row>
    <row r="48" spans="1:12" s="74" customFormat="1" ht="12.75" customHeight="1">
      <c r="A48" s="520"/>
      <c r="B48" s="70" t="s">
        <v>49</v>
      </c>
      <c r="C48" s="72" t="str">
        <f>'ПР4. 19.ПП4.Благ.2.Мер.'!C12</f>
        <v>009</v>
      </c>
      <c r="D48" s="72" t="str">
        <f>'ПР4. 19.ПП4.Благ.2.Мер.'!D12</f>
        <v>05</v>
      </c>
      <c r="E48" s="72" t="str">
        <f>'ПР4. 19.ПП4.Благ.2.Мер.'!E12</f>
        <v>03</v>
      </c>
      <c r="F48" s="71">
        <f>'ПР4. 19.ПП4.Благ.2.Мер.'!F12</f>
        <v>1240000020</v>
      </c>
      <c r="G48" s="72">
        <f>'ПР4. 19.ПП4.Благ.2.Мер.'!G12</f>
        <v>810</v>
      </c>
      <c r="H48" s="72">
        <v>2327834</v>
      </c>
      <c r="I48" s="72">
        <v>3470584</v>
      </c>
      <c r="J48" s="72">
        <v>4868957</v>
      </c>
      <c r="K48" s="72">
        <f>L48-H48-I48-J48</f>
        <v>5145237.5</v>
      </c>
      <c r="L48" s="72">
        <f>'ПР4. 19.ПП4.Благ.2.Мер.'!H12</f>
        <v>15812612.5</v>
      </c>
    </row>
    <row r="49" spans="1:13">
      <c r="A49" s="520" t="s">
        <v>101</v>
      </c>
      <c r="B49" s="112" t="str">
        <f>'ПР4. 19.ПП4.Благ.2.Мер.'!A13</f>
        <v>Благоустройство мест массового отдыха населения</v>
      </c>
      <c r="C49" s="51" t="s">
        <v>116</v>
      </c>
      <c r="D49" s="51" t="s">
        <v>116</v>
      </c>
      <c r="E49" s="51" t="s">
        <v>116</v>
      </c>
      <c r="F49" s="55">
        <f>F51</f>
        <v>1240000030</v>
      </c>
      <c r="G49" s="51" t="s">
        <v>116</v>
      </c>
      <c r="H49" s="34"/>
      <c r="I49" s="34"/>
      <c r="J49" s="34"/>
      <c r="K49" s="34"/>
      <c r="L49" s="34">
        <f>L51</f>
        <v>325995</v>
      </c>
    </row>
    <row r="50" spans="1:13" s="74" customFormat="1" ht="12.75" customHeight="1">
      <c r="A50" s="520"/>
      <c r="B50" s="70" t="s">
        <v>140</v>
      </c>
      <c r="C50" s="71"/>
      <c r="D50" s="73"/>
      <c r="E50" s="73"/>
      <c r="F50" s="73"/>
      <c r="G50" s="73"/>
      <c r="H50" s="72"/>
      <c r="I50" s="72"/>
      <c r="J50" s="72"/>
      <c r="K50" s="72"/>
      <c r="L50" s="72"/>
    </row>
    <row r="51" spans="1:13" s="74" customFormat="1" ht="12.75" customHeight="1">
      <c r="A51" s="520"/>
      <c r="B51" s="70" t="s">
        <v>49</v>
      </c>
      <c r="C51" s="72" t="str">
        <f>'ПР4. 19.ПП4.Благ.2.Мер.'!C13</f>
        <v>009</v>
      </c>
      <c r="D51" s="72" t="str">
        <f>'ПР4. 19.ПП4.Благ.2.Мер.'!D13</f>
        <v>05</v>
      </c>
      <c r="E51" s="72" t="str">
        <f>'ПР4. 19.ПП4.Благ.2.Мер.'!E13</f>
        <v>03</v>
      </c>
      <c r="F51" s="55">
        <f>'ПР4. 19.ПП4.Благ.2.Мер.'!F13</f>
        <v>1240000030</v>
      </c>
      <c r="G51" s="72">
        <f>'ПР4. 19.ПП4.Благ.2.Мер.'!G13</f>
        <v>240</v>
      </c>
      <c r="H51" s="72">
        <v>0</v>
      </c>
      <c r="I51" s="72">
        <f>48000+99999.9</f>
        <v>147999.9</v>
      </c>
      <c r="J51" s="72">
        <v>90000.1</v>
      </c>
      <c r="K51" s="72">
        <f>L51-J51-I51</f>
        <v>87995</v>
      </c>
      <c r="L51" s="72">
        <f>'ПР4. 19.ПП4.Благ.2.Мер.'!H13</f>
        <v>325995</v>
      </c>
    </row>
    <row r="52" spans="1:13" ht="60">
      <c r="A52" s="520" t="s">
        <v>103</v>
      </c>
      <c r="B52" s="112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51" t="s">
        <v>116</v>
      </c>
      <c r="D52" s="51" t="s">
        <v>116</v>
      </c>
      <c r="E52" s="51" t="s">
        <v>116</v>
      </c>
      <c r="F52" s="55">
        <f>F54</f>
        <v>1240000060</v>
      </c>
      <c r="G52" s="51" t="s">
        <v>116</v>
      </c>
      <c r="H52" s="34">
        <v>0</v>
      </c>
      <c r="I52" s="34">
        <v>0</v>
      </c>
      <c r="J52" s="34">
        <v>100000</v>
      </c>
      <c r="K52" s="34">
        <v>0</v>
      </c>
      <c r="L52" s="34">
        <f>L54</f>
        <v>100000</v>
      </c>
    </row>
    <row r="53" spans="1:13" s="74" customFormat="1" ht="12.75" customHeight="1">
      <c r="A53" s="520"/>
      <c r="B53" s="70" t="s">
        <v>140</v>
      </c>
      <c r="C53" s="71"/>
      <c r="D53" s="73"/>
      <c r="E53" s="73"/>
      <c r="F53" s="73"/>
      <c r="G53" s="73"/>
      <c r="H53" s="72"/>
      <c r="I53" s="72"/>
      <c r="J53" s="72"/>
      <c r="K53" s="72"/>
      <c r="L53" s="72"/>
    </row>
    <row r="54" spans="1:13" s="74" customFormat="1" ht="12.75" customHeight="1">
      <c r="A54" s="520"/>
      <c r="B54" s="70" t="s">
        <v>49</v>
      </c>
      <c r="C54" s="72" t="str">
        <f>'ПР4. 19.ПП4.Благ.2.Мер.'!C15</f>
        <v>009</v>
      </c>
      <c r="D54" s="72" t="str">
        <f>'ПР4. 19.ПП4.Благ.2.Мер.'!D15</f>
        <v>05</v>
      </c>
      <c r="E54" s="72" t="str">
        <f>'ПР4. 19.ПП4.Благ.2.Мер.'!E15</f>
        <v>03</v>
      </c>
      <c r="F54" s="71">
        <f>'ПР4. 19.ПП4.Благ.2.Мер.'!F15</f>
        <v>1240000060</v>
      </c>
      <c r="G54" s="71">
        <f>'ПР4. 19.ПП4.Благ.2.Мер.'!G15</f>
        <v>240</v>
      </c>
      <c r="H54" s="72">
        <v>0</v>
      </c>
      <c r="I54" s="72">
        <v>0</v>
      </c>
      <c r="J54" s="72">
        <v>100000</v>
      </c>
      <c r="K54" s="72">
        <v>0</v>
      </c>
      <c r="L54" s="72">
        <f>'ПР4. 19.ПП4.Благ.2.Мер.'!H15</f>
        <v>100000</v>
      </c>
    </row>
    <row r="55" spans="1:13">
      <c r="A55" s="520" t="s">
        <v>105</v>
      </c>
      <c r="B55" s="112" t="s">
        <v>114</v>
      </c>
      <c r="C55" s="51" t="s">
        <v>116</v>
      </c>
      <c r="D55" s="51" t="s">
        <v>116</v>
      </c>
      <c r="E55" s="51" t="s">
        <v>116</v>
      </c>
      <c r="F55" s="55">
        <f>F57</f>
        <v>1240000070</v>
      </c>
      <c r="G55" s="51" t="s">
        <v>116</v>
      </c>
      <c r="H55" s="34">
        <f>H57</f>
        <v>5813235.8899999997</v>
      </c>
      <c r="I55" s="34">
        <f t="shared" ref="I55:K55" si="2">I57</f>
        <v>11069265.949999999</v>
      </c>
      <c r="J55" s="34">
        <f t="shared" si="2"/>
        <v>6138492.8700000001</v>
      </c>
      <c r="K55" s="34">
        <f t="shared" si="2"/>
        <v>5768385.29</v>
      </c>
      <c r="L55" s="34">
        <f>L57</f>
        <v>28789380</v>
      </c>
    </row>
    <row r="56" spans="1:13" s="74" customFormat="1" ht="12.75" customHeight="1">
      <c r="A56" s="520"/>
      <c r="B56" s="70" t="s">
        <v>140</v>
      </c>
      <c r="C56" s="71"/>
      <c r="D56" s="73"/>
      <c r="E56" s="73"/>
      <c r="F56" s="73"/>
      <c r="G56" s="73"/>
      <c r="H56" s="72"/>
      <c r="I56" s="72"/>
      <c r="J56" s="72"/>
      <c r="K56" s="72"/>
      <c r="L56" s="72"/>
    </row>
    <row r="57" spans="1:13" s="74" customFormat="1" ht="12.75" customHeight="1">
      <c r="A57" s="520"/>
      <c r="B57" s="70" t="s">
        <v>49</v>
      </c>
      <c r="C57" s="72" t="str">
        <f>'ПР4. 19.ПП4.Благ.2.Мер.'!C16</f>
        <v>009</v>
      </c>
      <c r="D57" s="72" t="str">
        <f>'ПР4. 19.ПП4.Благ.2.Мер.'!D16</f>
        <v>05</v>
      </c>
      <c r="E57" s="72" t="str">
        <f>'ПР4. 19.ПП4.Благ.2.Мер.'!E16</f>
        <v>03</v>
      </c>
      <c r="F57" s="55">
        <f>'ПР4. 19.ПП4.Благ.2.Мер.'!F16</f>
        <v>1240000070</v>
      </c>
      <c r="G57" s="71">
        <f>'ПР4. 19.ПП4.Благ.2.Мер.'!G16</f>
        <v>240</v>
      </c>
      <c r="H57" s="72">
        <v>5813235.8899999997</v>
      </c>
      <c r="I57" s="72">
        <v>11069265.949999999</v>
      </c>
      <c r="J57" s="72">
        <f>L57-H57-I57-K57</f>
        <v>6138492.8700000001</v>
      </c>
      <c r="K57" s="72">
        <v>5768385.29</v>
      </c>
      <c r="L57" s="72">
        <f>'ПР4. 19.ПП4.Благ.2.Мер.'!H16</f>
        <v>28789380</v>
      </c>
    </row>
    <row r="58" spans="1:13">
      <c r="B58" s="30"/>
      <c r="C58" s="52"/>
      <c r="D58" s="52"/>
      <c r="E58" s="52"/>
      <c r="F58" s="52"/>
      <c r="G58" s="52"/>
      <c r="H58" s="31"/>
      <c r="I58" s="31"/>
      <c r="J58" s="31"/>
      <c r="K58" s="31"/>
      <c r="L58" s="31"/>
    </row>
    <row r="59" spans="1:13">
      <c r="B59" s="30"/>
      <c r="C59" s="52"/>
      <c r="D59" s="52"/>
      <c r="E59" s="52"/>
      <c r="F59" s="52"/>
      <c r="G59" s="52"/>
      <c r="H59" s="31"/>
      <c r="I59" s="31"/>
      <c r="J59" s="31"/>
      <c r="K59" s="31"/>
      <c r="L59" s="31"/>
    </row>
    <row r="60" spans="1:13" s="10" customFormat="1">
      <c r="C60" s="50"/>
      <c r="D60" s="50"/>
      <c r="E60" s="50"/>
      <c r="F60" s="50"/>
      <c r="G60" s="50"/>
      <c r="H60" s="64"/>
      <c r="I60" s="64"/>
      <c r="J60" s="64"/>
      <c r="K60" s="64"/>
      <c r="L60" s="64"/>
      <c r="M60" s="9"/>
    </row>
    <row r="61" spans="1:13" s="10" customFormat="1" ht="15" customHeight="1">
      <c r="B61" s="114"/>
      <c r="C61" s="53"/>
      <c r="D61" s="53"/>
      <c r="E61" s="53"/>
      <c r="F61" s="53"/>
      <c r="G61" s="54"/>
      <c r="H61" s="69"/>
      <c r="I61" s="69"/>
      <c r="J61" s="69"/>
      <c r="K61" s="69"/>
      <c r="L61" s="69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C00000"/>
    <pageSetUpPr fitToPage="1"/>
  </sheetPr>
  <dimension ref="A1:R27"/>
  <sheetViews>
    <sheetView workbookViewId="0"/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400" t="s">
        <v>142</v>
      </c>
      <c r="P1" s="400"/>
      <c r="Q1" s="400"/>
      <c r="R1" s="400"/>
    </row>
    <row r="4" spans="1:18" ht="37.5" customHeight="1">
      <c r="A4" s="401" t="s">
        <v>157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</row>
    <row r="5" spans="1:18" s="76" customFormat="1" ht="1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402" t="s">
        <v>143</v>
      </c>
      <c r="R5" s="402"/>
    </row>
    <row r="6" spans="1:18" ht="51" customHeight="1">
      <c r="A6" s="398" t="s">
        <v>9</v>
      </c>
      <c r="B6" s="398" t="s">
        <v>35</v>
      </c>
      <c r="C6" s="398" t="s">
        <v>144</v>
      </c>
      <c r="D6" s="398" t="s">
        <v>145</v>
      </c>
      <c r="E6" s="398" t="s">
        <v>156</v>
      </c>
      <c r="F6" s="398" t="s">
        <v>146</v>
      </c>
      <c r="G6" s="398"/>
      <c r="H6" s="398" t="s">
        <v>158</v>
      </c>
      <c r="I6" s="398"/>
      <c r="J6" s="398"/>
      <c r="K6" s="398"/>
      <c r="L6" s="398"/>
      <c r="M6" s="398"/>
      <c r="N6" s="398"/>
      <c r="O6" s="398" t="s">
        <v>162</v>
      </c>
      <c r="P6" s="398"/>
      <c r="Q6" s="398"/>
      <c r="R6" s="398"/>
    </row>
    <row r="7" spans="1:18" ht="77.25" customHeight="1">
      <c r="A7" s="398"/>
      <c r="B7" s="398"/>
      <c r="C7" s="398"/>
      <c r="D7" s="398"/>
      <c r="E7" s="398"/>
      <c r="F7" s="65" t="s">
        <v>159</v>
      </c>
      <c r="G7" s="65" t="s">
        <v>147</v>
      </c>
      <c r="H7" s="65" t="s">
        <v>159</v>
      </c>
      <c r="I7" s="65" t="s">
        <v>148</v>
      </c>
      <c r="J7" s="65" t="s">
        <v>149</v>
      </c>
      <c r="K7" s="65" t="s">
        <v>150</v>
      </c>
      <c r="L7" s="65" t="s">
        <v>151</v>
      </c>
      <c r="M7" s="65" t="s">
        <v>152</v>
      </c>
      <c r="N7" s="65" t="s">
        <v>153</v>
      </c>
      <c r="O7" s="65" t="s">
        <v>154</v>
      </c>
      <c r="P7" s="65" t="s">
        <v>149</v>
      </c>
      <c r="Q7" s="65" t="s">
        <v>150</v>
      </c>
      <c r="R7" s="65" t="s">
        <v>152</v>
      </c>
    </row>
    <row r="8" spans="1:18" ht="28.5">
      <c r="A8" s="66" t="s">
        <v>21</v>
      </c>
      <c r="B8" s="25" t="e">
        <f>'ПР1. 05.СТРОИТЕЛЬСТВО'!#REF!</f>
        <v>#REF!</v>
      </c>
      <c r="C8" s="65" t="s">
        <v>63</v>
      </c>
      <c r="D8" s="65">
        <v>3.5</v>
      </c>
      <c r="E8" s="49" t="e">
        <f>#REF!+#REF!</f>
        <v>#REF!</v>
      </c>
      <c r="F8" s="49" t="e">
        <f>'ПР1. 05.СТРОИТЕЛЬСТВО'!#REF!</f>
        <v>#REF!</v>
      </c>
      <c r="G8" s="49" t="e">
        <f>F8</f>
        <v>#REF!</v>
      </c>
      <c r="H8" s="49" t="e">
        <f>F8</f>
        <v>#REF!</v>
      </c>
      <c r="I8" s="49" t="e">
        <f>H8</f>
        <v>#REF!</v>
      </c>
      <c r="J8" s="49" t="e">
        <f>I8</f>
        <v>#REF!</v>
      </c>
      <c r="K8" s="65"/>
      <c r="L8" s="65"/>
      <c r="M8" s="65"/>
      <c r="N8" s="65" t="s">
        <v>160</v>
      </c>
      <c r="O8" s="49" t="e">
        <f>#REF!</f>
        <v>#REF!</v>
      </c>
      <c r="P8" s="49" t="e">
        <f>O8</f>
        <v>#REF!</v>
      </c>
      <c r="Q8" s="65"/>
      <c r="R8" s="65"/>
    </row>
    <row r="9" spans="1:18" ht="15" hidden="1">
      <c r="A9" s="65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65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65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65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65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65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65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65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65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65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66"/>
      <c r="B19" s="25" t="s">
        <v>93</v>
      </c>
      <c r="C19" s="25"/>
      <c r="D19" s="49">
        <f t="shared" ref="D19:J19" si="0">D8</f>
        <v>3.5</v>
      </c>
      <c r="E19" s="49" t="e">
        <f t="shared" si="0"/>
        <v>#REF!</v>
      </c>
      <c r="F19" s="49" t="e">
        <f t="shared" si="0"/>
        <v>#REF!</v>
      </c>
      <c r="G19" s="49" t="e">
        <f t="shared" si="0"/>
        <v>#REF!</v>
      </c>
      <c r="H19" s="49" t="e">
        <f t="shared" si="0"/>
        <v>#REF!</v>
      </c>
      <c r="I19" s="49" t="e">
        <f t="shared" si="0"/>
        <v>#REF!</v>
      </c>
      <c r="J19" s="49" t="e">
        <f t="shared" si="0"/>
        <v>#REF!</v>
      </c>
      <c r="K19" s="49"/>
      <c r="L19" s="49"/>
      <c r="M19" s="49"/>
      <c r="N19" s="49" t="str">
        <f>N8</f>
        <v>4-й кв. 2015 года</v>
      </c>
      <c r="O19" s="49" t="e">
        <f>O8</f>
        <v>#REF!</v>
      </c>
      <c r="P19" s="49" t="e">
        <f>P8</f>
        <v>#REF!</v>
      </c>
      <c r="Q19" s="49"/>
      <c r="R19" s="49"/>
    </row>
    <row r="20" spans="1:18" ht="15" hidden="1">
      <c r="A20" s="67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67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67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67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67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399" t="s">
        <v>155</v>
      </c>
      <c r="C27" s="399"/>
      <c r="D27" s="399"/>
      <c r="E27" s="399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B1:C4"/>
  <sheetViews>
    <sheetView workbookViewId="0">
      <selection activeCell="H23" sqref="H23"/>
    </sheetView>
  </sheetViews>
  <sheetFormatPr defaultRowHeight="15"/>
  <cols>
    <col min="2" max="2" width="15.28515625" customWidth="1"/>
  </cols>
  <sheetData>
    <row r="1" spans="2:3">
      <c r="B1" s="373" t="s">
        <v>546</v>
      </c>
    </row>
    <row r="4" spans="2:3" ht="18.75">
      <c r="B4" s="379">
        <v>2608259.8199999989</v>
      </c>
      <c r="C4" s="373" t="s">
        <v>547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J44"/>
  <sheetViews>
    <sheetView topLeftCell="A23"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97" customWidth="1"/>
    <col min="5" max="5" width="17.5703125" style="2" customWidth="1"/>
    <col min="6" max="7" width="13.28515625" style="2" customWidth="1"/>
    <col min="8" max="8" width="13.28515625" style="328" customWidth="1"/>
    <col min="9" max="10" width="13.28515625" style="2" customWidth="1"/>
    <col min="11" max="16384" width="28.42578125" style="2"/>
  </cols>
  <sheetData>
    <row r="1" spans="1:10" ht="63" customHeight="1">
      <c r="G1" s="403" t="s">
        <v>410</v>
      </c>
      <c r="H1" s="403"/>
      <c r="I1" s="403"/>
      <c r="J1" s="403"/>
    </row>
    <row r="2" spans="1:10" ht="62.25" customHeight="1">
      <c r="G2" s="400" t="s">
        <v>119</v>
      </c>
      <c r="H2" s="400"/>
      <c r="I2" s="400"/>
      <c r="J2" s="400"/>
    </row>
    <row r="5" spans="1:10">
      <c r="A5" s="401" t="s">
        <v>19</v>
      </c>
      <c r="B5" s="401"/>
      <c r="C5" s="401"/>
      <c r="D5" s="401"/>
      <c r="E5" s="401"/>
      <c r="F5" s="401"/>
      <c r="G5" s="401"/>
      <c r="H5" s="401"/>
      <c r="I5" s="401"/>
      <c r="J5" s="401"/>
    </row>
    <row r="6" spans="1:10" ht="28.5">
      <c r="A6" s="15" t="s">
        <v>9</v>
      </c>
      <c r="B6" s="15" t="s">
        <v>17</v>
      </c>
      <c r="C6" s="15" t="s">
        <v>10</v>
      </c>
      <c r="D6" s="80" t="s">
        <v>18</v>
      </c>
      <c r="E6" s="15" t="s">
        <v>11</v>
      </c>
      <c r="F6" s="134" t="s">
        <v>122</v>
      </c>
      <c r="G6" s="134" t="s">
        <v>123</v>
      </c>
      <c r="H6" s="330" t="s">
        <v>124</v>
      </c>
      <c r="I6" s="134" t="s">
        <v>168</v>
      </c>
      <c r="J6" s="134" t="s">
        <v>248</v>
      </c>
    </row>
    <row r="7" spans="1:10" ht="30.75" customHeight="1">
      <c r="A7" s="16" t="s">
        <v>21</v>
      </c>
      <c r="B7" s="409" t="s">
        <v>83</v>
      </c>
      <c r="C7" s="410"/>
      <c r="D7" s="410"/>
      <c r="E7" s="410"/>
      <c r="F7" s="410"/>
      <c r="G7" s="410"/>
      <c r="H7" s="410"/>
      <c r="I7" s="410"/>
      <c r="J7" s="411"/>
    </row>
    <row r="8" spans="1:10" ht="66" customHeight="1">
      <c r="A8" s="405"/>
      <c r="B8" s="407" t="s">
        <v>94</v>
      </c>
      <c r="C8" s="28" t="s">
        <v>12</v>
      </c>
      <c r="D8" s="108" t="s">
        <v>5</v>
      </c>
      <c r="E8" s="405" t="s">
        <v>292</v>
      </c>
      <c r="F8" s="4">
        <v>100</v>
      </c>
      <c r="G8" s="4">
        <v>100</v>
      </c>
      <c r="H8" s="329">
        <v>100</v>
      </c>
      <c r="I8" s="4">
        <v>100</v>
      </c>
      <c r="J8" s="4">
        <v>100</v>
      </c>
    </row>
    <row r="9" spans="1:10" ht="69.75" customHeight="1">
      <c r="A9" s="406"/>
      <c r="B9" s="408"/>
      <c r="C9" s="28" t="s">
        <v>63</v>
      </c>
      <c r="D9" s="108" t="s">
        <v>5</v>
      </c>
      <c r="E9" s="406"/>
      <c r="F9" s="27">
        <f>'04.П2.Долгоср.период'!D10</f>
        <v>170.26060000000001</v>
      </c>
      <c r="G9" s="27">
        <f>'04.П2.Долгоср.период'!E10</f>
        <v>170.26060000000001</v>
      </c>
      <c r="H9" s="333">
        <f>'04.П2.Долгоср.период'!F10</f>
        <v>165.7997</v>
      </c>
      <c r="I9" s="224">
        <f>'04.П2.Долгоср.период'!G10</f>
        <v>166.0232</v>
      </c>
      <c r="J9" s="224">
        <f>'04.П2.Долгоср.период'!H10</f>
        <v>166.0232</v>
      </c>
    </row>
    <row r="10" spans="1:10" ht="85.5">
      <c r="A10" s="107"/>
      <c r="B10" s="115" t="s">
        <v>378</v>
      </c>
      <c r="C10" s="108" t="s">
        <v>12</v>
      </c>
      <c r="D10" s="109" t="s">
        <v>5</v>
      </c>
      <c r="E10" s="4" t="s">
        <v>207</v>
      </c>
      <c r="F10" s="4">
        <v>100</v>
      </c>
      <c r="G10" s="4">
        <v>100</v>
      </c>
      <c r="H10" s="329">
        <v>100</v>
      </c>
      <c r="I10" s="4">
        <v>100</v>
      </c>
      <c r="J10" s="4">
        <v>100</v>
      </c>
    </row>
    <row r="11" spans="1:10" ht="114">
      <c r="A11" s="155"/>
      <c r="B11" s="158" t="s">
        <v>379</v>
      </c>
      <c r="C11" s="155" t="str">
        <f>'ПР5. 20.Среда.1.Пок.'!C8</f>
        <v>ед.</v>
      </c>
      <c r="D11" s="155" t="s">
        <v>5</v>
      </c>
      <c r="E11" s="155" t="s">
        <v>324</v>
      </c>
      <c r="F11" s="119">
        <f>'ПР5. 20.Среда.1.Пок.'!E8</f>
        <v>614</v>
      </c>
      <c r="G11" s="119">
        <f>'ПР5. 20.Среда.1.Пок.'!F8</f>
        <v>614</v>
      </c>
      <c r="H11" s="331">
        <f>'ПР5. 20.Среда.1.Пок.'!G8</f>
        <v>687</v>
      </c>
      <c r="I11" s="119">
        <f>'ПР5. 20.Среда.1.Пок.'!H8</f>
        <v>708</v>
      </c>
      <c r="J11" s="119">
        <f>'ПР5. 20.Среда.1.Пок.'!I8</f>
        <v>708</v>
      </c>
    </row>
    <row r="12" spans="1:10" ht="14.25" customHeight="1">
      <c r="A12" s="24" t="s">
        <v>20</v>
      </c>
      <c r="B12" s="409" t="s">
        <v>96</v>
      </c>
      <c r="C12" s="410"/>
      <c r="D12" s="410"/>
      <c r="E12" s="410"/>
      <c r="F12" s="410"/>
      <c r="G12" s="410"/>
      <c r="H12" s="410"/>
      <c r="I12" s="410"/>
      <c r="J12" s="411"/>
    </row>
    <row r="13" spans="1:10">
      <c r="A13" s="24" t="s">
        <v>22</v>
      </c>
      <c r="B13" s="412" t="s">
        <v>71</v>
      </c>
      <c r="C13" s="413"/>
      <c r="D13" s="413"/>
      <c r="E13" s="413"/>
      <c r="F13" s="413"/>
      <c r="G13" s="413"/>
      <c r="H13" s="413"/>
      <c r="I13" s="413"/>
      <c r="J13" s="414"/>
    </row>
    <row r="14" spans="1:10" ht="45">
      <c r="A14" s="82"/>
      <c r="B14" s="17" t="str">
        <f>'09.ПП1.Дороги.1.Пок.'!B7</f>
        <v>Отношение площади дорог на которых выполнен ямочный ремонт, к общей площади дорог</v>
      </c>
      <c r="C14" s="82" t="str">
        <f>'09.ПП1.Дороги.1.Пок.'!C7</f>
        <v>%</v>
      </c>
      <c r="D14" s="80">
        <v>0.1</v>
      </c>
      <c r="E14" s="80" t="str">
        <f>'09.ПП1.Дороги.1.Пок.'!D7</f>
        <v>Ведомственная статистика</v>
      </c>
      <c r="F14" s="27">
        <f>'09.ПП1.Дороги.1.Пок.'!E7</f>
        <v>2.0737912670207219</v>
      </c>
      <c r="G14" s="27">
        <f>'09.ПП1.Дороги.1.Пок.'!F7</f>
        <v>2.09</v>
      </c>
      <c r="H14" s="332">
        <f>'09.ПП1.Дороги.1.Пок.'!G7</f>
        <v>2.1</v>
      </c>
      <c r="I14" s="27">
        <f>'09.ПП1.Дороги.1.Пок.'!H7</f>
        <v>2.11</v>
      </c>
      <c r="J14" s="27">
        <f>'09.ПП1.Дороги.1.Пок.'!I7</f>
        <v>2.12</v>
      </c>
    </row>
    <row r="15" spans="1:10" ht="60">
      <c r="A15" s="29"/>
      <c r="B15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5" s="29" t="str">
        <f>'09.ПП1.Дороги.1.Пок.'!C8</f>
        <v>%</v>
      </c>
      <c r="D15" s="80">
        <v>0.1</v>
      </c>
      <c r="E15" s="28" t="str">
        <f>'09.ПП1.Дороги.1.Пок.'!D8</f>
        <v>Ведомственная статистика</v>
      </c>
      <c r="F15" s="4">
        <f>'09.ПП1.Дороги.1.Пок.'!E8</f>
        <v>72.352941176470594</v>
      </c>
      <c r="G15" s="4">
        <f>'09.ПП1.Дороги.1.Пок.'!F8</f>
        <v>75.294117647058826</v>
      </c>
      <c r="H15" s="329">
        <f>'09.ПП1.Дороги.1.Пок.'!G8</f>
        <v>78.235294117647058</v>
      </c>
      <c r="I15" s="4">
        <f>'09.ПП1.Дороги.1.Пок.'!H8</f>
        <v>81.17647058823529</v>
      </c>
      <c r="J15" s="4">
        <f>'09.ПП1.Дороги.1.Пок.'!I8</f>
        <v>84.117647058823536</v>
      </c>
    </row>
    <row r="16" spans="1:10">
      <c r="A16" s="29" t="s">
        <v>23</v>
      </c>
      <c r="B16" s="409" t="s">
        <v>97</v>
      </c>
      <c r="C16" s="410"/>
      <c r="D16" s="410"/>
      <c r="E16" s="410"/>
      <c r="F16" s="410"/>
      <c r="G16" s="410"/>
      <c r="H16" s="410"/>
      <c r="I16" s="410"/>
      <c r="J16" s="411"/>
    </row>
    <row r="17" spans="1:10" s="105" customFormat="1">
      <c r="A17" s="104" t="s">
        <v>24</v>
      </c>
      <c r="B17" s="412" t="s">
        <v>75</v>
      </c>
      <c r="C17" s="413"/>
      <c r="D17" s="413"/>
      <c r="E17" s="413"/>
      <c r="F17" s="413"/>
      <c r="G17" s="413"/>
      <c r="H17" s="413"/>
      <c r="I17" s="413"/>
      <c r="J17" s="414"/>
    </row>
    <row r="18" spans="1:10" ht="90">
      <c r="A18" s="82"/>
      <c r="B18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8" s="82" t="str">
        <f>'12.ПП2.БДД.1.Пок.'!C7</f>
        <v>%</v>
      </c>
      <c r="D18" s="80">
        <v>0.15</v>
      </c>
      <c r="E18" s="80" t="str">
        <f>'12.ПП2.БДД.1.Пок.'!D7</f>
        <v>Ведомственная статистика</v>
      </c>
      <c r="F18" s="4">
        <f>'12.ПП2.БДД.1.Пок.'!E7</f>
        <v>47.368421052631582</v>
      </c>
      <c r="G18" s="4">
        <f>'12.ПП2.БДД.1.Пок.'!F7</f>
        <v>89.473684210526315</v>
      </c>
      <c r="H18" s="329">
        <f>'12.ПП2.БДД.1.Пок.'!G7</f>
        <v>89.473684210526315</v>
      </c>
      <c r="I18" s="80">
        <f>'12.ПП2.БДД.1.Пок.'!H7</f>
        <v>100</v>
      </c>
      <c r="J18" s="80">
        <f>'12.ПП2.БДД.1.Пок.'!I7</f>
        <v>100</v>
      </c>
    </row>
    <row r="19" spans="1:10" ht="57">
      <c r="A19" s="19"/>
      <c r="B19" s="17" t="str">
        <f>'12.ПП2.БДД.1.Пок.'!B8</f>
        <v>Количество совершенных ДТП с пострадавшими, не более</v>
      </c>
      <c r="C19" s="16" t="str">
        <f>'12.ПП2.БДД.1.Пок.'!C8</f>
        <v>ед.</v>
      </c>
      <c r="D19" s="80">
        <v>0.15</v>
      </c>
      <c r="E19" s="15" t="str">
        <f>'12.ПП2.БДД.1.Пок.'!D8</f>
        <v>Данные ОГИБДД МУ МВД России по ЗАТО г. Железногорск</v>
      </c>
      <c r="F19" s="80">
        <f>'12.ПП2.БДД.1.Пок.'!E8</f>
        <v>65</v>
      </c>
      <c r="G19" s="80">
        <f>'12.ПП2.БДД.1.Пок.'!F8</f>
        <v>80</v>
      </c>
      <c r="H19" s="330">
        <f>'12.ПП2.БДД.1.Пок.'!G8</f>
        <v>80</v>
      </c>
      <c r="I19" s="80">
        <f>'12.ПП2.БДД.1.Пок.'!H8</f>
        <v>80</v>
      </c>
      <c r="J19" s="80">
        <f>'12.ПП2.БДД.1.Пок.'!I8</f>
        <v>80</v>
      </c>
    </row>
    <row r="20" spans="1:10">
      <c r="A20" s="24" t="s">
        <v>50</v>
      </c>
      <c r="B20" s="412" t="s">
        <v>98</v>
      </c>
      <c r="C20" s="413"/>
      <c r="D20" s="413"/>
      <c r="E20" s="413"/>
      <c r="F20" s="413"/>
      <c r="G20" s="413"/>
      <c r="H20" s="413"/>
      <c r="I20" s="413"/>
      <c r="J20" s="414"/>
    </row>
    <row r="21" spans="1:10">
      <c r="A21" s="24" t="s">
        <v>32</v>
      </c>
      <c r="B21" s="412" t="s">
        <v>76</v>
      </c>
      <c r="C21" s="413"/>
      <c r="D21" s="413"/>
      <c r="E21" s="413"/>
      <c r="F21" s="413"/>
      <c r="G21" s="413"/>
      <c r="H21" s="413"/>
      <c r="I21" s="413"/>
      <c r="J21" s="414"/>
    </row>
    <row r="22" spans="1:10" ht="85.5">
      <c r="A22" s="82"/>
      <c r="B22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2" s="80" t="str">
        <f>'15.ПП3.Трансп.1.Пок.'!C7</f>
        <v>%</v>
      </c>
      <c r="D22" s="80">
        <v>0.09</v>
      </c>
      <c r="E22" s="95" t="s">
        <v>216</v>
      </c>
      <c r="F22" s="80">
        <f>'15.ПП3.Трансп.1.Пок.'!E7</f>
        <v>0</v>
      </c>
      <c r="G22" s="80">
        <f>'15.ПП3.Трансп.1.Пок.'!F7</f>
        <v>0</v>
      </c>
      <c r="H22" s="330">
        <f>'15.ПП3.Трансп.1.Пок.'!G7</f>
        <v>0</v>
      </c>
      <c r="I22" s="80">
        <f>'15.ПП3.Трансп.1.Пок.'!H7</f>
        <v>0</v>
      </c>
      <c r="J22" s="80">
        <f>'15.ПП3.Трансп.1.Пок.'!I7</f>
        <v>0</v>
      </c>
    </row>
    <row r="23" spans="1:10" ht="28.5">
      <c r="A23" s="82"/>
      <c r="B23" s="18" t="str">
        <f>'15.ПП3.Трансп.1.Пок.'!B8</f>
        <v>Объем субсидий на 1 перевезенного пассажира</v>
      </c>
      <c r="C23" s="80" t="str">
        <f>'15.ПП3.Трансп.1.Пок.'!C8</f>
        <v>руб/пасс</v>
      </c>
      <c r="D23" s="80">
        <v>0.1</v>
      </c>
      <c r="E23" s="95" t="str">
        <f>'15.ПП3.Трансп.1.Пок.'!D8</f>
        <v>Ведомственная статистика</v>
      </c>
      <c r="F23" s="27">
        <f>'15.ПП3.Трансп.1.Пок.'!E8</f>
        <v>6.4127588100905086</v>
      </c>
      <c r="G23" s="27">
        <f>'15.ПП3.Трансп.1.Пок.'!F8</f>
        <v>6.51</v>
      </c>
      <c r="H23" s="330">
        <f>'15.ПП3.Трансп.1.Пок.'!G8</f>
        <v>6.83</v>
      </c>
      <c r="I23" s="80">
        <f>'15.ПП3.Трансп.1.Пок.'!H8</f>
        <v>6.92</v>
      </c>
      <c r="J23" s="80">
        <f>'15.ПП3.Трансп.1.Пок.'!I8</f>
        <v>6.98</v>
      </c>
    </row>
    <row r="24" spans="1:10">
      <c r="A24" s="24" t="s">
        <v>62</v>
      </c>
      <c r="B24" s="412" t="s">
        <v>99</v>
      </c>
      <c r="C24" s="413"/>
      <c r="D24" s="413"/>
      <c r="E24" s="413"/>
      <c r="F24" s="413"/>
      <c r="G24" s="413"/>
      <c r="H24" s="413"/>
      <c r="I24" s="413"/>
      <c r="J24" s="414"/>
    </row>
    <row r="25" spans="1:10">
      <c r="A25" s="24" t="s">
        <v>92</v>
      </c>
      <c r="B25" s="412" t="s">
        <v>90</v>
      </c>
      <c r="C25" s="413"/>
      <c r="D25" s="413"/>
      <c r="E25" s="413"/>
      <c r="F25" s="413"/>
      <c r="G25" s="413"/>
      <c r="H25" s="413"/>
      <c r="I25" s="413"/>
      <c r="J25" s="414"/>
    </row>
    <row r="26" spans="1:10" ht="45">
      <c r="A26" s="20"/>
      <c r="B26" s="17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6" s="157" t="str">
        <f>'18.ПП4.Благ.1.Пок.'!C7</f>
        <v>%</v>
      </c>
      <c r="D26" s="157">
        <v>0.1</v>
      </c>
      <c r="E26" s="157" t="str">
        <f>'18.ПП4.Благ.1.Пок.'!D7</f>
        <v>Ведомственная статистика</v>
      </c>
      <c r="F26" s="157">
        <f>'18.ПП4.Благ.1.Пок.'!E7</f>
        <v>100</v>
      </c>
      <c r="G26" s="157">
        <f>'18.ПП4.Благ.1.Пок.'!F7</f>
        <v>100</v>
      </c>
      <c r="H26" s="334">
        <f>'18.ПП4.Благ.1.Пок.'!G7</f>
        <v>100</v>
      </c>
      <c r="I26" s="157">
        <f>'18.ПП4.Благ.1.Пок.'!H7</f>
        <v>100</v>
      </c>
      <c r="J26" s="157">
        <f>'18.ПП4.Благ.1.Пок.'!I7</f>
        <v>100</v>
      </c>
    </row>
    <row r="27" spans="1:10" ht="75">
      <c r="A27" s="156"/>
      <c r="B27" s="170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7" s="171" t="str">
        <f>'18.ПП4.Благ.1.Пок.'!C8</f>
        <v>%</v>
      </c>
      <c r="D27" s="171">
        <v>0.1</v>
      </c>
      <c r="E27" s="171" t="str">
        <f>'18.ПП4.Благ.1.Пок.'!D8</f>
        <v>Ведомственная статистика</v>
      </c>
      <c r="F27" s="172">
        <f>'18.ПП4.Благ.1.Пок.'!E8</f>
        <v>3.5637271904884984</v>
      </c>
      <c r="G27" s="172">
        <f>'18.ПП4.Благ.1.Пок.'!F8</f>
        <v>3.5637271904884984</v>
      </c>
      <c r="H27" s="335">
        <f>'18.ПП4.Благ.1.Пок.'!G8</f>
        <v>3.5637271904884984</v>
      </c>
      <c r="I27" s="172">
        <f>'18.ПП4.Благ.1.Пок.'!H8</f>
        <v>3.5637271904884984</v>
      </c>
      <c r="J27" s="172">
        <f>'18.ПП4.Благ.1.Пок.'!I8</f>
        <v>3.5637271904884984</v>
      </c>
    </row>
    <row r="28" spans="1:10" ht="15">
      <c r="A28" s="168" t="s">
        <v>380</v>
      </c>
      <c r="B28" s="418" t="s">
        <v>381</v>
      </c>
      <c r="C28" s="418"/>
      <c r="D28" s="418"/>
      <c r="E28" s="418"/>
      <c r="F28" s="418"/>
      <c r="G28" s="418"/>
      <c r="H28" s="418"/>
      <c r="I28" s="418"/>
      <c r="J28" s="418"/>
    </row>
    <row r="29" spans="1:10" ht="50.25" customHeight="1">
      <c r="A29" s="168"/>
      <c r="B29" s="415" t="s">
        <v>382</v>
      </c>
      <c r="C29" s="157" t="str">
        <f>'ПР5. 20.Среда.1.Пок.'!C8</f>
        <v>ед.</v>
      </c>
      <c r="D29" s="416">
        <v>0.01</v>
      </c>
      <c r="E29" s="417" t="s">
        <v>324</v>
      </c>
      <c r="F29" s="157">
        <f>'ПР5. 20.Среда.1.Пок.'!E8</f>
        <v>614</v>
      </c>
      <c r="G29" s="157">
        <f>'ПР5. 20.Среда.1.Пок.'!F8</f>
        <v>614</v>
      </c>
      <c r="H29" s="334">
        <f>'ПР5. 20.Среда.1.Пок.'!G8</f>
        <v>687</v>
      </c>
      <c r="I29" s="157">
        <f>'ПР5. 20.Среда.1.Пок.'!H8</f>
        <v>708</v>
      </c>
      <c r="J29" s="157">
        <f>'ПР5. 20.Среда.1.Пок.'!I8</f>
        <v>708</v>
      </c>
    </row>
    <row r="30" spans="1:10" ht="51.75" customHeight="1">
      <c r="A30" s="168"/>
      <c r="B30" s="415"/>
      <c r="C30" s="157" t="s">
        <v>325</v>
      </c>
      <c r="D30" s="416"/>
      <c r="E30" s="417"/>
      <c r="F30" s="175" t="str">
        <f>'ПР5. 20.Среда.1.Пок.'!E9</f>
        <v>1 819 369,6</v>
      </c>
      <c r="G30" s="175" t="str">
        <f>'ПР5. 20.Среда.1.Пок.'!F9</f>
        <v>1 819 369,6</v>
      </c>
      <c r="H30" s="336">
        <f>'ПР5. 20.Среда.1.Пок.'!G9</f>
        <v>2113199.6</v>
      </c>
      <c r="I30" s="175">
        <f>'ПР5. 20.Среда.1.Пок.'!H9</f>
        <v>2629829.7999999989</v>
      </c>
      <c r="J30" s="175">
        <f>'ПР5. 20.Среда.1.Пок.'!I9</f>
        <v>2629829.7999999989</v>
      </c>
    </row>
    <row r="31" spans="1:10" ht="60">
      <c r="A31" s="168"/>
      <c r="B31" s="169" t="s">
        <v>383</v>
      </c>
      <c r="C31" s="157" t="s">
        <v>12</v>
      </c>
      <c r="D31" s="173">
        <v>0.01</v>
      </c>
      <c r="E31" s="157" t="s">
        <v>324</v>
      </c>
      <c r="F31" s="175">
        <f>'ПР5. 20.Среда.1.Пок.'!E10</f>
        <v>86.72</v>
      </c>
      <c r="G31" s="175">
        <f>'ПР5. 20.Среда.1.Пок.'!F10</f>
        <v>86.72</v>
      </c>
      <c r="H31" s="336">
        <f>'ПР5. 20.Среда.1.Пок.'!G10</f>
        <v>97</v>
      </c>
      <c r="I31" s="175">
        <f>'ПР5. 20.Среда.1.Пок.'!H10</f>
        <v>100</v>
      </c>
      <c r="J31" s="175">
        <f>'ПР5. 20.Среда.1.Пок.'!I10</f>
        <v>100</v>
      </c>
    </row>
    <row r="32" spans="1:10" ht="90">
      <c r="A32" s="168"/>
      <c r="B32" s="169" t="s">
        <v>384</v>
      </c>
      <c r="C32" s="157" t="s">
        <v>12</v>
      </c>
      <c r="D32" s="173">
        <v>0.01</v>
      </c>
      <c r="E32" s="157" t="s">
        <v>324</v>
      </c>
      <c r="F32" s="157">
        <f>'ПР5. 20.Среда.1.Пок.'!E11</f>
        <v>72.3</v>
      </c>
      <c r="G32" s="157">
        <f>'ПР5. 20.Среда.1.Пок.'!F11</f>
        <v>72.3</v>
      </c>
      <c r="H32" s="334">
        <f>'ПР5. 20.Среда.1.Пок.'!G11</f>
        <v>84.6</v>
      </c>
      <c r="I32" s="157">
        <f>'ПР5. 20.Среда.1.Пок.'!H11</f>
        <v>100</v>
      </c>
      <c r="J32" s="157">
        <f>'ПР5. 20.Среда.1.Пок.'!I11</f>
        <v>100</v>
      </c>
    </row>
    <row r="33" spans="1:10" ht="45">
      <c r="A33" s="168"/>
      <c r="B33" s="169" t="s">
        <v>385</v>
      </c>
      <c r="C33" s="157" t="s">
        <v>64</v>
      </c>
      <c r="D33" s="173">
        <v>0.01</v>
      </c>
      <c r="E33" s="157" t="s">
        <v>327</v>
      </c>
      <c r="F33" s="157">
        <f>'ПР5. 20.Среда.1.Пок.'!E12</f>
        <v>62</v>
      </c>
      <c r="G33" s="157">
        <f>'ПР5. 20.Среда.1.Пок.'!F12</f>
        <v>63</v>
      </c>
      <c r="H33" s="334">
        <f>'ПР5. 20.Среда.1.Пок.'!G12</f>
        <v>64</v>
      </c>
      <c r="I33" s="157">
        <f>'ПР5. 20.Среда.1.Пок.'!H12</f>
        <v>64</v>
      </c>
      <c r="J33" s="157">
        <f>'ПР5. 20.Среда.1.Пок.'!I12</f>
        <v>64</v>
      </c>
    </row>
    <row r="34" spans="1:10" ht="45">
      <c r="A34" s="168"/>
      <c r="B34" s="169" t="s">
        <v>386</v>
      </c>
      <c r="C34" s="157" t="s">
        <v>328</v>
      </c>
      <c r="D34" s="173">
        <v>0.01</v>
      </c>
      <c r="E34" s="157" t="s">
        <v>327</v>
      </c>
      <c r="F34" s="157">
        <f>'ПР5. 20.Среда.1.Пок.'!E13</f>
        <v>29.06</v>
      </c>
      <c r="G34" s="157">
        <f>'ПР5. 20.Среда.1.Пок.'!F13</f>
        <v>30.15</v>
      </c>
      <c r="H34" s="337">
        <f>'ПР5. 20.Среда.1.Пок.'!G13</f>
        <v>35.021470999999998</v>
      </c>
      <c r="I34" s="157">
        <f>'ПР5. 20.Среда.1.Пок.'!H13</f>
        <v>35.020000000000003</v>
      </c>
      <c r="J34" s="157">
        <f>'ПР5. 20.Среда.1.Пок.'!I13</f>
        <v>35.020000000000003</v>
      </c>
    </row>
    <row r="35" spans="1:10" ht="45">
      <c r="A35" s="168"/>
      <c r="B35" s="169" t="s">
        <v>387</v>
      </c>
      <c r="C35" s="157" t="s">
        <v>12</v>
      </c>
      <c r="D35" s="173">
        <v>0.01</v>
      </c>
      <c r="E35" s="157" t="s">
        <v>327</v>
      </c>
      <c r="F35" s="174">
        <f>'ПР5. 20.Среда.1.Пок.'!E14</f>
        <v>43.4</v>
      </c>
      <c r="G35" s="174">
        <f>'ПР5. 20.Среда.1.Пок.'!F14</f>
        <v>45</v>
      </c>
      <c r="H35" s="337">
        <f>'ПР5. 20.Среда.1.Пок.'!G14</f>
        <v>52.270852238805972</v>
      </c>
      <c r="I35" s="174">
        <f>'ПР5. 20.Среда.1.Пок.'!H14</f>
        <v>52.27</v>
      </c>
      <c r="J35" s="174">
        <f>'ПР5. 20.Среда.1.Пок.'!I14</f>
        <v>52.27</v>
      </c>
    </row>
    <row r="36" spans="1:10" ht="60">
      <c r="A36" s="168"/>
      <c r="B36" s="17" t="s">
        <v>388</v>
      </c>
      <c r="C36" s="157" t="s">
        <v>325</v>
      </c>
      <c r="D36" s="173">
        <v>0.01</v>
      </c>
      <c r="E36" s="157" t="s">
        <v>327</v>
      </c>
      <c r="F36" s="157">
        <f>'ПР5. 20.Среда.1.Пок.'!E15</f>
        <v>3.09</v>
      </c>
      <c r="G36" s="157">
        <f>'ПР5. 20.Среда.1.Пок.'!F15</f>
        <v>3.21</v>
      </c>
      <c r="H36" s="337">
        <f>'ПР5. 20.Среда.1.Пок.'!G15</f>
        <v>3.7286541263681596</v>
      </c>
      <c r="I36" s="174">
        <f>'ПР5. 20.Среда.1.Пок.'!H15</f>
        <v>3.7286541263681596</v>
      </c>
      <c r="J36" s="174">
        <f>'ПР5. 20.Среда.1.Пок.'!I15</f>
        <v>3.7286541263681596</v>
      </c>
    </row>
    <row r="37" spans="1:10" ht="44.25" customHeight="1">
      <c r="A37" s="168"/>
      <c r="B37" s="415" t="s">
        <v>389</v>
      </c>
      <c r="C37" s="157" t="s">
        <v>12</v>
      </c>
      <c r="D37" s="416">
        <v>0.01</v>
      </c>
      <c r="E37" s="417" t="s">
        <v>324</v>
      </c>
      <c r="F37" s="157">
        <f>'ПР5. 20.Среда.1.Пок.'!E16</f>
        <v>0</v>
      </c>
      <c r="G37" s="157">
        <f>'ПР5. 20.Среда.1.Пок.'!F16</f>
        <v>0</v>
      </c>
      <c r="H37" s="338">
        <f>'ПР5. 20.Среда.1.Пок.'!G16</f>
        <v>2</v>
      </c>
      <c r="I37" s="157">
        <f>'ПР5. 20.Среда.1.Пок.'!H16</f>
        <v>2</v>
      </c>
      <c r="J37" s="157">
        <f>'ПР5. 20.Среда.1.Пок.'!I16</f>
        <v>0</v>
      </c>
    </row>
    <row r="38" spans="1:10" ht="45.75" customHeight="1">
      <c r="A38" s="168"/>
      <c r="B38" s="415"/>
      <c r="C38" s="157" t="s">
        <v>329</v>
      </c>
      <c r="D38" s="416"/>
      <c r="E38" s="417"/>
      <c r="F38" s="157">
        <f>'ПР5. 20.Среда.1.Пок.'!E17</f>
        <v>0</v>
      </c>
      <c r="G38" s="157">
        <f>'ПР5. 20.Среда.1.Пок.'!F17</f>
        <v>0</v>
      </c>
      <c r="H38" s="336">
        <f>'ПР5. 20.Среда.1.Пок.'!G17</f>
        <v>774494.53</v>
      </c>
      <c r="I38" s="175">
        <f>'ПР5. 20.Среда.1.Пок.'!H17</f>
        <v>202395</v>
      </c>
      <c r="J38" s="157">
        <f>'ПР5. 20.Среда.1.Пок.'!I17</f>
        <v>0</v>
      </c>
    </row>
    <row r="39" spans="1:10" ht="60">
      <c r="A39" s="168"/>
      <c r="B39" s="169" t="s">
        <v>390</v>
      </c>
      <c r="C39" s="157" t="s">
        <v>330</v>
      </c>
      <c r="D39" s="173">
        <v>0.01</v>
      </c>
      <c r="E39" s="157" t="s">
        <v>324</v>
      </c>
      <c r="F39" s="157">
        <f>'ПР5. 20.Среда.1.Пок.'!E18</f>
        <v>0</v>
      </c>
      <c r="G39" s="157">
        <f>'ПР5. 20.Среда.1.Пок.'!F18</f>
        <v>0</v>
      </c>
      <c r="H39" s="336">
        <f>'ПР5. 20.Среда.1.Пок.'!G18</f>
        <v>5</v>
      </c>
      <c r="I39" s="175">
        <f>'ПР5. 20.Среда.1.Пок.'!H18</f>
        <v>5</v>
      </c>
      <c r="J39" s="157">
        <f>'ПР5. 20.Среда.1.Пок.'!I18</f>
        <v>5</v>
      </c>
    </row>
    <row r="40" spans="1:10" ht="44.25" customHeight="1">
      <c r="A40" s="168"/>
      <c r="B40" s="415" t="s">
        <v>391</v>
      </c>
      <c r="C40" s="157" t="s">
        <v>12</v>
      </c>
      <c r="D40" s="416">
        <v>0.01</v>
      </c>
      <c r="E40" s="417" t="s">
        <v>324</v>
      </c>
      <c r="F40" s="157">
        <f>'ПР5. 20.Среда.1.Пок.'!E19</f>
        <v>0</v>
      </c>
      <c r="G40" s="157">
        <f>'ПР5. 20.Среда.1.Пок.'!F19</f>
        <v>0</v>
      </c>
      <c r="H40" s="336">
        <f>'ПР5. 20.Среда.1.Пок.'!G19</f>
        <v>20.12</v>
      </c>
      <c r="I40" s="175">
        <f>'ПР5. 20.Среда.1.Пок.'!H19</f>
        <v>0</v>
      </c>
      <c r="J40" s="157">
        <f>'ПР5. 20.Среда.1.Пок.'!I19</f>
        <v>0</v>
      </c>
    </row>
    <row r="41" spans="1:10" ht="45" customHeight="1">
      <c r="A41" s="168"/>
      <c r="B41" s="415"/>
      <c r="C41" s="157" t="s">
        <v>329</v>
      </c>
      <c r="D41" s="416"/>
      <c r="E41" s="417"/>
      <c r="F41" s="157">
        <f>'ПР5. 20.Среда.1.Пок.'!E20</f>
        <v>0</v>
      </c>
      <c r="G41" s="157">
        <f>'ПР5. 20.Среда.1.Пок.'!F20</f>
        <v>0</v>
      </c>
      <c r="H41" s="336">
        <f>'ПР5. 20.Среда.1.Пок.'!G20</f>
        <v>161741.64000000001</v>
      </c>
      <c r="I41" s="175">
        <f>'ПР5. 20.Среда.1.Пок.'!H20</f>
        <v>0</v>
      </c>
      <c r="J41" s="157">
        <f>'ПР5. 20.Среда.1.Пок.'!I20</f>
        <v>0</v>
      </c>
    </row>
    <row r="42" spans="1:10" ht="60">
      <c r="A42" s="168"/>
      <c r="B42" s="169" t="s">
        <v>392</v>
      </c>
      <c r="C42" s="157" t="s">
        <v>330</v>
      </c>
      <c r="D42" s="173">
        <v>0.01</v>
      </c>
      <c r="E42" s="157" t="s">
        <v>331</v>
      </c>
      <c r="F42" s="157">
        <f>'ПР5. 20.Среда.1.Пок.'!E21</f>
        <v>0</v>
      </c>
      <c r="G42" s="157">
        <f>'ПР5. 20.Среда.1.Пок.'!F21</f>
        <v>0</v>
      </c>
      <c r="H42" s="338">
        <f>'ПР5. 20.Среда.1.Пок.'!G21</f>
        <v>5</v>
      </c>
      <c r="I42" s="157">
        <f>'ПР5. 20.Среда.1.Пок.'!H21</f>
        <v>5</v>
      </c>
      <c r="J42" s="157">
        <f>'ПР5. 20.Среда.1.Пок.'!I21</f>
        <v>0</v>
      </c>
    </row>
    <row r="43" spans="1:10" ht="15">
      <c r="A43" s="166"/>
      <c r="B43" s="167"/>
      <c r="C43" s="167"/>
      <c r="D43" s="167"/>
      <c r="E43" s="167"/>
      <c r="F43" s="167"/>
      <c r="G43" s="167"/>
      <c r="H43" s="339"/>
      <c r="I43" s="167"/>
      <c r="J43" s="167"/>
    </row>
    <row r="44" spans="1:10" ht="15">
      <c r="B44" s="399" t="s">
        <v>155</v>
      </c>
      <c r="C44" s="399"/>
      <c r="D44" s="98"/>
      <c r="E44" s="13"/>
      <c r="F44" s="13"/>
      <c r="I44" s="404" t="s">
        <v>13</v>
      </c>
      <c r="J44" s="404"/>
    </row>
  </sheetData>
  <mergeCells count="27">
    <mergeCell ref="B25:J25"/>
    <mergeCell ref="B40:B41"/>
    <mergeCell ref="D40:D41"/>
    <mergeCell ref="E40:E41"/>
    <mergeCell ref="B28:J28"/>
    <mergeCell ref="B29:B30"/>
    <mergeCell ref="D29:D30"/>
    <mergeCell ref="E29:E30"/>
    <mergeCell ref="B37:B38"/>
    <mergeCell ref="D37:D38"/>
    <mergeCell ref="E37:E38"/>
    <mergeCell ref="G1:J1"/>
    <mergeCell ref="G2:J2"/>
    <mergeCell ref="A5:J5"/>
    <mergeCell ref="I44:J44"/>
    <mergeCell ref="B44:C44"/>
    <mergeCell ref="A8:A9"/>
    <mergeCell ref="B8:B9"/>
    <mergeCell ref="E8:E9"/>
    <mergeCell ref="B12:J12"/>
    <mergeCell ref="B7:J7"/>
    <mergeCell ref="B16:J16"/>
    <mergeCell ref="B13:J13"/>
    <mergeCell ref="B17:J17"/>
    <mergeCell ref="B20:J20"/>
    <mergeCell ref="B21:J21"/>
    <mergeCell ref="B24:J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3" manualBreakCount="3">
    <brk id="11" max="9" man="1"/>
    <brk id="26" max="9" man="1"/>
    <brk id="3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P14"/>
  <sheetViews>
    <sheetView workbookViewId="0"/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48" customHeight="1">
      <c r="G1" s="419" t="s">
        <v>406</v>
      </c>
      <c r="H1" s="420"/>
      <c r="I1" s="420"/>
      <c r="J1" s="420"/>
      <c r="K1" s="420"/>
      <c r="L1" s="420"/>
      <c r="M1" s="420"/>
      <c r="N1" s="420"/>
      <c r="O1" s="420"/>
      <c r="P1" s="420"/>
    </row>
    <row r="2" spans="1:16" ht="57" customHeight="1">
      <c r="F2" s="11"/>
      <c r="G2" s="419" t="s">
        <v>118</v>
      </c>
      <c r="H2" s="419"/>
      <c r="I2" s="419"/>
      <c r="J2" s="419"/>
      <c r="K2" s="419"/>
      <c r="L2" s="419"/>
      <c r="M2" s="419"/>
      <c r="N2" s="419"/>
      <c r="O2" s="419"/>
      <c r="P2" s="419"/>
    </row>
    <row r="5" spans="1:16" ht="18" customHeight="1">
      <c r="A5" s="401" t="s">
        <v>45</v>
      </c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</row>
    <row r="6" spans="1:16" ht="14.25" customHeight="1">
      <c r="A6" s="398" t="s">
        <v>9</v>
      </c>
      <c r="B6" s="398" t="s">
        <v>47</v>
      </c>
      <c r="C6" s="398" t="s">
        <v>10</v>
      </c>
      <c r="D6" s="405" t="s">
        <v>122</v>
      </c>
      <c r="E6" s="405" t="s">
        <v>123</v>
      </c>
      <c r="F6" s="405" t="s">
        <v>124</v>
      </c>
      <c r="G6" s="398" t="s">
        <v>34</v>
      </c>
      <c r="H6" s="398"/>
      <c r="I6" s="422" t="s">
        <v>46</v>
      </c>
      <c r="J6" s="422"/>
      <c r="K6" s="422"/>
      <c r="L6" s="422"/>
      <c r="M6" s="422"/>
      <c r="N6" s="422"/>
      <c r="O6" s="422"/>
      <c r="P6" s="422"/>
    </row>
    <row r="7" spans="1:16" ht="18.75" customHeight="1">
      <c r="A7" s="398"/>
      <c r="B7" s="398"/>
      <c r="C7" s="398"/>
      <c r="D7" s="406"/>
      <c r="E7" s="406"/>
      <c r="F7" s="406"/>
      <c r="G7" s="48">
        <v>2018</v>
      </c>
      <c r="H7" s="48">
        <v>2019</v>
      </c>
      <c r="I7" s="131">
        <v>2020</v>
      </c>
      <c r="J7" s="131">
        <v>2021</v>
      </c>
      <c r="K7" s="131">
        <v>2022</v>
      </c>
      <c r="L7" s="131">
        <v>2023</v>
      </c>
      <c r="M7" s="131">
        <v>2024</v>
      </c>
      <c r="N7" s="131">
        <v>2025</v>
      </c>
      <c r="O7" s="131">
        <v>2026</v>
      </c>
      <c r="P7" s="14">
        <v>2027</v>
      </c>
    </row>
    <row r="8" spans="1:16" ht="75.75" customHeight="1">
      <c r="A8" s="24" t="s">
        <v>21</v>
      </c>
      <c r="B8" s="3" t="s">
        <v>83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ht="68.25" customHeight="1">
      <c r="A9" s="398"/>
      <c r="B9" s="417" t="str">
        <f>'03.П1.Показатели'!B8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9" s="140" t="str">
        <f>'03.П1.Показатели'!C8</f>
        <v>%</v>
      </c>
      <c r="D9" s="4">
        <f>'03.П1.Показатели'!F8</f>
        <v>100</v>
      </c>
      <c r="E9" s="4">
        <f>'03.П1.Показатели'!G8</f>
        <v>100</v>
      </c>
      <c r="F9" s="4">
        <f>'03.П1.Показатели'!H8</f>
        <v>100</v>
      </c>
      <c r="G9" s="4">
        <f>'03.П1.Показатели'!I8</f>
        <v>100</v>
      </c>
      <c r="H9" s="4">
        <f>'03.П1.Показатели'!J8</f>
        <v>100</v>
      </c>
      <c r="I9" s="4">
        <f>H9</f>
        <v>100</v>
      </c>
      <c r="J9" s="4">
        <f t="shared" ref="J9:P10" si="0">I9</f>
        <v>100</v>
      </c>
      <c r="K9" s="4">
        <f t="shared" si="0"/>
        <v>100</v>
      </c>
      <c r="L9" s="4">
        <f t="shared" si="0"/>
        <v>100</v>
      </c>
      <c r="M9" s="4">
        <f t="shared" si="0"/>
        <v>100</v>
      </c>
      <c r="N9" s="4">
        <f t="shared" si="0"/>
        <v>100</v>
      </c>
      <c r="O9" s="4">
        <f t="shared" si="0"/>
        <v>100</v>
      </c>
      <c r="P9" s="4">
        <f t="shared" si="0"/>
        <v>100</v>
      </c>
    </row>
    <row r="10" spans="1:16" ht="67.5" customHeight="1">
      <c r="A10" s="398"/>
      <c r="B10" s="417"/>
      <c r="C10" s="140" t="str">
        <f>'03.П1.Показатели'!C9</f>
        <v>км</v>
      </c>
      <c r="D10" s="224">
        <f>147.6836+11.2118+11.3652</f>
        <v>170.26060000000001</v>
      </c>
      <c r="E10" s="224">
        <f>D10</f>
        <v>170.26060000000001</v>
      </c>
      <c r="F10" s="224">
        <f>154.5915+11.2082</f>
        <v>165.7997</v>
      </c>
      <c r="G10" s="224">
        <f>154.815+11.2082</f>
        <v>166.0232</v>
      </c>
      <c r="H10" s="224">
        <f>G10</f>
        <v>166.0232</v>
      </c>
      <c r="I10" s="224">
        <f>H10</f>
        <v>166.0232</v>
      </c>
      <c r="J10" s="224">
        <f t="shared" si="0"/>
        <v>166.0232</v>
      </c>
      <c r="K10" s="224">
        <f t="shared" si="0"/>
        <v>166.0232</v>
      </c>
      <c r="L10" s="224">
        <f t="shared" si="0"/>
        <v>166.0232</v>
      </c>
      <c r="M10" s="224">
        <f t="shared" si="0"/>
        <v>166.0232</v>
      </c>
      <c r="N10" s="224">
        <f t="shared" si="0"/>
        <v>166.0232</v>
      </c>
      <c r="O10" s="224">
        <f t="shared" si="0"/>
        <v>166.0232</v>
      </c>
      <c r="P10" s="224">
        <f t="shared" si="0"/>
        <v>166.0232</v>
      </c>
    </row>
    <row r="11" spans="1:16" ht="90">
      <c r="A11" s="163"/>
      <c r="B11" s="164" t="str">
        <f>'03.П1.Показатели'!B10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1" s="164" t="str">
        <f>'03.П1.Показатели'!C10</f>
        <v>%</v>
      </c>
      <c r="D11" s="27">
        <f>'03.П1.Показатели'!F10</f>
        <v>100</v>
      </c>
      <c r="E11" s="27">
        <f>'03.П1.Показатели'!G10</f>
        <v>100</v>
      </c>
      <c r="F11" s="27">
        <f>'03.П1.Показатели'!H10</f>
        <v>100</v>
      </c>
      <c r="G11" s="27">
        <f>'03.П1.Показатели'!I10</f>
        <v>100</v>
      </c>
      <c r="H11" s="27">
        <f>'03.П1.Показатели'!J10</f>
        <v>100</v>
      </c>
      <c r="I11" s="27">
        <f>H11</f>
        <v>100</v>
      </c>
      <c r="J11" s="27">
        <f t="shared" ref="J11:P12" si="1">I11</f>
        <v>100</v>
      </c>
      <c r="K11" s="27">
        <f t="shared" si="1"/>
        <v>100</v>
      </c>
      <c r="L11" s="27">
        <f t="shared" si="1"/>
        <v>100</v>
      </c>
      <c r="M11" s="27">
        <f t="shared" si="1"/>
        <v>100</v>
      </c>
      <c r="N11" s="27">
        <f t="shared" si="1"/>
        <v>100</v>
      </c>
      <c r="O11" s="27">
        <f t="shared" si="1"/>
        <v>100</v>
      </c>
      <c r="P11" s="27">
        <f t="shared" si="1"/>
        <v>100</v>
      </c>
    </row>
    <row r="12" spans="1:16" ht="114.75">
      <c r="A12" s="178"/>
      <c r="B12" s="179" t="s">
        <v>379</v>
      </c>
      <c r="C12" s="173" t="s">
        <v>393</v>
      </c>
      <c r="D12" s="173">
        <f>'ПР5. 20.Среда.1.Пок.'!E8</f>
        <v>614</v>
      </c>
      <c r="E12" s="173">
        <f>'ПР5. 20.Среда.1.Пок.'!F8</f>
        <v>614</v>
      </c>
      <c r="F12" s="173">
        <f>'ПР5. 20.Среда.1.Пок.'!G8</f>
        <v>687</v>
      </c>
      <c r="G12" s="173">
        <f>'ПР5. 20.Среда.1.Пок.'!H8</f>
        <v>708</v>
      </c>
      <c r="H12" s="173">
        <f>'ПР5. 20.Среда.1.Пок.'!I8</f>
        <v>708</v>
      </c>
      <c r="I12" s="173">
        <f>H12</f>
        <v>708</v>
      </c>
      <c r="J12" s="173">
        <f t="shared" si="1"/>
        <v>708</v>
      </c>
      <c r="K12" s="173">
        <f t="shared" si="1"/>
        <v>708</v>
      </c>
      <c r="L12" s="173">
        <f t="shared" si="1"/>
        <v>708</v>
      </c>
      <c r="M12" s="173">
        <f t="shared" si="1"/>
        <v>708</v>
      </c>
      <c r="N12" s="173">
        <f t="shared" si="1"/>
        <v>708</v>
      </c>
      <c r="O12" s="173">
        <f t="shared" si="1"/>
        <v>708</v>
      </c>
      <c r="P12" s="173">
        <f t="shared" si="1"/>
        <v>708</v>
      </c>
    </row>
    <row r="13" spans="1:16" ht="37.5" customHeight="1"/>
    <row r="14" spans="1:16" ht="15">
      <c r="A14" s="399" t="s">
        <v>14</v>
      </c>
      <c r="B14" s="421"/>
      <c r="C14" s="421"/>
      <c r="D14" s="421"/>
      <c r="L14" s="404" t="s">
        <v>13</v>
      </c>
      <c r="M14" s="404"/>
      <c r="N14" s="404"/>
      <c r="O14" s="404"/>
    </row>
  </sheetData>
  <mergeCells count="15">
    <mergeCell ref="G1:P1"/>
    <mergeCell ref="G2:P2"/>
    <mergeCell ref="A5:P5"/>
    <mergeCell ref="L14:O14"/>
    <mergeCell ref="A14:D14"/>
    <mergeCell ref="G6:H6"/>
    <mergeCell ref="C6:C7"/>
    <mergeCell ref="B6:B7"/>
    <mergeCell ref="A6:A7"/>
    <mergeCell ref="I6:P6"/>
    <mergeCell ref="A9:A10"/>
    <mergeCell ref="B9:B10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J65"/>
  <sheetViews>
    <sheetView workbookViewId="0"/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400" t="s">
        <v>106</v>
      </c>
      <c r="I1" s="400"/>
      <c r="J1" s="400"/>
    </row>
    <row r="4" spans="1:10" ht="37.5" customHeight="1">
      <c r="A4" s="401" t="s">
        <v>283</v>
      </c>
      <c r="B4" s="401"/>
      <c r="C4" s="401"/>
      <c r="D4" s="401"/>
      <c r="E4" s="401"/>
      <c r="F4" s="401"/>
      <c r="G4" s="401"/>
      <c r="H4" s="401"/>
      <c r="I4" s="401"/>
      <c r="J4" s="401"/>
    </row>
    <row r="5" spans="1:10" ht="43.5" customHeight="1">
      <c r="A5" s="398" t="s">
        <v>9</v>
      </c>
      <c r="B5" s="398" t="s">
        <v>293</v>
      </c>
      <c r="C5" s="405" t="s">
        <v>284</v>
      </c>
      <c r="D5" s="405" t="s">
        <v>287</v>
      </c>
      <c r="E5" s="405" t="s">
        <v>210</v>
      </c>
      <c r="F5" s="405" t="s">
        <v>285</v>
      </c>
      <c r="G5" s="398" t="s">
        <v>286</v>
      </c>
      <c r="H5" s="398"/>
      <c r="I5" s="398"/>
      <c r="J5" s="398"/>
    </row>
    <row r="6" spans="1:10" ht="31.5" customHeight="1">
      <c r="A6" s="398"/>
      <c r="B6" s="398"/>
      <c r="C6" s="406"/>
      <c r="D6" s="406"/>
      <c r="E6" s="406"/>
      <c r="F6" s="406"/>
      <c r="G6" s="398"/>
      <c r="H6" s="135" t="s">
        <v>124</v>
      </c>
      <c r="I6" s="135" t="s">
        <v>168</v>
      </c>
      <c r="J6" s="135" t="s">
        <v>248</v>
      </c>
    </row>
    <row r="7" spans="1:10" ht="15">
      <c r="A7" s="423" t="s">
        <v>289</v>
      </c>
      <c r="B7" s="423"/>
      <c r="C7" s="423"/>
      <c r="D7" s="423"/>
      <c r="E7" s="423"/>
      <c r="F7" s="423"/>
      <c r="G7" s="423"/>
      <c r="H7" s="423"/>
      <c r="I7" s="423"/>
      <c r="J7" s="423"/>
    </row>
    <row r="8" spans="1:10" ht="15">
      <c r="A8" s="424" t="s">
        <v>276</v>
      </c>
      <c r="B8" s="424"/>
      <c r="C8" s="424"/>
      <c r="D8" s="424"/>
      <c r="E8" s="424"/>
      <c r="F8" s="424"/>
      <c r="G8" s="424"/>
      <c r="H8" s="424"/>
      <c r="I8" s="424"/>
      <c r="J8" s="424"/>
    </row>
    <row r="9" spans="1:10" ht="15">
      <c r="A9" s="423" t="s">
        <v>269</v>
      </c>
      <c r="B9" s="423"/>
      <c r="C9" s="423"/>
      <c r="D9" s="423"/>
      <c r="E9" s="423"/>
      <c r="F9" s="423"/>
      <c r="G9" s="423"/>
      <c r="H9" s="423"/>
      <c r="I9" s="423"/>
      <c r="J9" s="423"/>
    </row>
    <row r="10" spans="1:10" ht="15">
      <c r="A10" s="99"/>
      <c r="B10" s="99" t="s">
        <v>266</v>
      </c>
      <c r="C10" s="99"/>
      <c r="D10" s="99"/>
      <c r="E10" s="99"/>
      <c r="F10" s="99"/>
      <c r="G10" s="99"/>
      <c r="H10" s="99"/>
      <c r="I10" s="99"/>
      <c r="J10" s="99"/>
    </row>
    <row r="11" spans="1:10" ht="15">
      <c r="A11" s="99"/>
      <c r="B11" s="99" t="s">
        <v>267</v>
      </c>
      <c r="C11" s="99"/>
      <c r="D11" s="99"/>
      <c r="E11" s="99"/>
      <c r="F11" s="99"/>
      <c r="G11" s="99"/>
      <c r="H11" s="99"/>
      <c r="I11" s="99"/>
      <c r="J11" s="99"/>
    </row>
    <row r="12" spans="1:10" ht="15">
      <c r="A12" s="99"/>
      <c r="B12" s="99" t="s">
        <v>211</v>
      </c>
      <c r="C12" s="99"/>
      <c r="D12" s="136"/>
      <c r="E12" s="136"/>
      <c r="F12" s="136"/>
      <c r="G12" s="136"/>
      <c r="H12" s="136"/>
      <c r="I12" s="136"/>
      <c r="J12" s="136"/>
    </row>
    <row r="13" spans="1:10" ht="15">
      <c r="A13" s="99"/>
      <c r="B13" s="100" t="s">
        <v>41</v>
      </c>
      <c r="C13" s="100"/>
      <c r="D13" s="136"/>
      <c r="E13" s="136"/>
      <c r="F13" s="136"/>
      <c r="G13" s="136"/>
      <c r="H13" s="136"/>
      <c r="I13" s="136"/>
      <c r="J13" s="136"/>
    </row>
    <row r="14" spans="1:10" ht="15">
      <c r="A14" s="99"/>
      <c r="B14" s="100" t="s">
        <v>42</v>
      </c>
      <c r="C14" s="100"/>
      <c r="D14" s="136"/>
      <c r="E14" s="136"/>
      <c r="F14" s="136"/>
      <c r="G14" s="136"/>
      <c r="H14" s="136"/>
      <c r="I14" s="136"/>
      <c r="J14" s="136"/>
    </row>
    <row r="15" spans="1:10" ht="15">
      <c r="A15" s="99"/>
      <c r="B15" s="100" t="s">
        <v>44</v>
      </c>
      <c r="C15" s="142"/>
      <c r="D15" s="136">
        <v>2017</v>
      </c>
      <c r="E15" s="137" t="e">
        <f>H15</f>
        <v>#REF!</v>
      </c>
      <c r="F15" s="137" t="e">
        <f>E15</f>
        <v>#REF!</v>
      </c>
      <c r="G15" s="137" t="e">
        <f>F15</f>
        <v>#REF!</v>
      </c>
      <c r="H15" s="137" t="e">
        <f>'ПР3. 10.ПП1.Дороги.2.Мер.'!#REF!</f>
        <v>#REF!</v>
      </c>
      <c r="I15" s="137" t="e">
        <f>'ПР3. 10.ПП1.Дороги.2.Мер.'!#REF!</f>
        <v>#REF!</v>
      </c>
      <c r="J15" s="137" t="e">
        <f>'ПР3. 10.ПП1.Дороги.2.Мер.'!#REF!</f>
        <v>#REF!</v>
      </c>
    </row>
    <row r="16" spans="1:10" ht="15">
      <c r="A16" s="99"/>
      <c r="B16" s="100" t="s">
        <v>43</v>
      </c>
      <c r="C16" s="142"/>
      <c r="D16" s="136"/>
      <c r="E16" s="136"/>
      <c r="F16" s="136"/>
      <c r="G16" s="136"/>
      <c r="H16" s="136"/>
      <c r="I16" s="136"/>
      <c r="J16" s="136"/>
    </row>
    <row r="17" spans="1:10" ht="15">
      <c r="A17" s="99"/>
      <c r="B17" s="99" t="s">
        <v>275</v>
      </c>
      <c r="C17" s="143"/>
      <c r="D17" s="136">
        <v>2017</v>
      </c>
      <c r="E17" s="137" t="e">
        <f>H17</f>
        <v>#REF!</v>
      </c>
      <c r="F17" s="137" t="e">
        <f>E17</f>
        <v>#REF!</v>
      </c>
      <c r="G17" s="137" t="e">
        <f>G15</f>
        <v>#REF!</v>
      </c>
      <c r="H17" s="137" t="e">
        <f t="shared" ref="H17:J17" si="0">H15</f>
        <v>#REF!</v>
      </c>
      <c r="I17" s="137" t="e">
        <f t="shared" si="0"/>
        <v>#REF!</v>
      </c>
      <c r="J17" s="137" t="e">
        <f t="shared" si="0"/>
        <v>#REF!</v>
      </c>
    </row>
    <row r="18" spans="1:10" ht="15">
      <c r="A18" s="99"/>
      <c r="B18" s="99" t="s">
        <v>211</v>
      </c>
      <c r="C18" s="143"/>
      <c r="D18" s="99"/>
      <c r="E18" s="99"/>
      <c r="F18" s="99"/>
      <c r="G18" s="99"/>
      <c r="H18" s="99"/>
      <c r="I18" s="99"/>
      <c r="J18" s="99"/>
    </row>
    <row r="19" spans="1:10" ht="15">
      <c r="A19" s="99"/>
      <c r="B19" s="100" t="s">
        <v>41</v>
      </c>
      <c r="C19" s="142"/>
      <c r="D19" s="99"/>
      <c r="E19" s="99"/>
      <c r="F19" s="99"/>
      <c r="G19" s="99"/>
      <c r="H19" s="99"/>
      <c r="I19" s="99"/>
      <c r="J19" s="99"/>
    </row>
    <row r="20" spans="1:10" ht="15">
      <c r="A20" s="99"/>
      <c r="B20" s="100" t="s">
        <v>42</v>
      </c>
      <c r="C20" s="142"/>
      <c r="D20" s="99"/>
      <c r="E20" s="99"/>
      <c r="F20" s="99"/>
      <c r="G20" s="99"/>
      <c r="H20" s="99"/>
      <c r="I20" s="99"/>
      <c r="J20" s="99"/>
    </row>
    <row r="21" spans="1:10" ht="15">
      <c r="A21" s="99"/>
      <c r="B21" s="100" t="s">
        <v>44</v>
      </c>
      <c r="C21" s="142"/>
      <c r="D21" s="136">
        <f t="shared" ref="D21:J21" si="1">D17</f>
        <v>2017</v>
      </c>
      <c r="E21" s="138" t="e">
        <f t="shared" si="1"/>
        <v>#REF!</v>
      </c>
      <c r="F21" s="137" t="e">
        <f>E21</f>
        <v>#REF!</v>
      </c>
      <c r="G21" s="138" t="e">
        <f t="shared" si="1"/>
        <v>#REF!</v>
      </c>
      <c r="H21" s="138" t="e">
        <f t="shared" si="1"/>
        <v>#REF!</v>
      </c>
      <c r="I21" s="138" t="e">
        <f t="shared" si="1"/>
        <v>#REF!</v>
      </c>
      <c r="J21" s="138" t="e">
        <f t="shared" si="1"/>
        <v>#REF!</v>
      </c>
    </row>
    <row r="22" spans="1:10" ht="15">
      <c r="A22" s="99"/>
      <c r="B22" s="100" t="s">
        <v>43</v>
      </c>
      <c r="C22" s="100"/>
      <c r="D22" s="99"/>
      <c r="E22" s="99"/>
      <c r="F22" s="99"/>
      <c r="G22" s="99"/>
      <c r="H22" s="99"/>
      <c r="I22" s="99"/>
      <c r="J22" s="99"/>
    </row>
    <row r="23" spans="1:10" ht="15">
      <c r="A23" s="423" t="s">
        <v>268</v>
      </c>
      <c r="B23" s="423"/>
      <c r="C23" s="423"/>
      <c r="D23" s="423"/>
      <c r="E23" s="423"/>
      <c r="F23" s="423"/>
      <c r="G23" s="423"/>
      <c r="H23" s="423"/>
      <c r="I23" s="423"/>
      <c r="J23" s="423"/>
    </row>
    <row r="24" spans="1:10" ht="15">
      <c r="A24" s="99"/>
      <c r="B24" s="99" t="s">
        <v>266</v>
      </c>
      <c r="C24" s="99"/>
      <c r="D24" s="99"/>
      <c r="E24" s="99"/>
      <c r="F24" s="99"/>
      <c r="G24" s="99"/>
      <c r="H24" s="99"/>
      <c r="I24" s="99"/>
      <c r="J24" s="99"/>
    </row>
    <row r="25" spans="1:10" ht="15">
      <c r="A25" s="99"/>
      <c r="B25" s="99" t="s">
        <v>270</v>
      </c>
      <c r="C25" s="99"/>
      <c r="D25" s="99"/>
      <c r="E25" s="99"/>
      <c r="F25" s="99"/>
      <c r="G25" s="99"/>
      <c r="H25" s="99"/>
      <c r="I25" s="99"/>
      <c r="J25" s="99"/>
    </row>
    <row r="26" spans="1:10" ht="15">
      <c r="A26" s="99"/>
      <c r="B26" s="99" t="s">
        <v>211</v>
      </c>
      <c r="C26" s="99"/>
      <c r="D26" s="136"/>
      <c r="E26" s="136"/>
      <c r="F26" s="136"/>
      <c r="G26" s="136"/>
      <c r="H26" s="136"/>
      <c r="I26" s="136"/>
      <c r="J26" s="136"/>
    </row>
    <row r="27" spans="1:10" ht="15">
      <c r="A27" s="99"/>
      <c r="B27" s="100" t="s">
        <v>41</v>
      </c>
      <c r="C27" s="100"/>
      <c r="D27" s="136"/>
      <c r="E27" s="136"/>
      <c r="F27" s="136"/>
      <c r="G27" s="136"/>
      <c r="H27" s="136"/>
      <c r="I27" s="136"/>
      <c r="J27" s="136"/>
    </row>
    <row r="28" spans="1:10" ht="15">
      <c r="A28" s="99"/>
      <c r="B28" s="100" t="s">
        <v>42</v>
      </c>
      <c r="C28" s="100"/>
      <c r="D28" s="136"/>
      <c r="E28" s="136"/>
      <c r="F28" s="136"/>
      <c r="G28" s="136"/>
      <c r="H28" s="136"/>
      <c r="I28" s="136"/>
      <c r="J28" s="136"/>
    </row>
    <row r="29" spans="1:10" ht="15">
      <c r="A29" s="99"/>
      <c r="B29" s="100" t="s">
        <v>44</v>
      </c>
      <c r="C29" s="100"/>
      <c r="D29" s="136" t="s">
        <v>291</v>
      </c>
      <c r="E29" s="137">
        <f>'ПР3. 10.ПП1.Дороги.2.Мер.'!H12</f>
        <v>0</v>
      </c>
      <c r="F29" s="137">
        <f>E29</f>
        <v>0</v>
      </c>
      <c r="G29" s="137">
        <f>F29</f>
        <v>0</v>
      </c>
      <c r="H29" s="137">
        <f>E29</f>
        <v>0</v>
      </c>
      <c r="I29" s="137">
        <f>'ПР3. 10.ПП1.Дороги.2.Мер.'!I24</f>
        <v>0</v>
      </c>
      <c r="J29" s="137">
        <f>'ПР3. 10.ПП1.Дороги.2.Мер.'!J24</f>
        <v>0</v>
      </c>
    </row>
    <row r="30" spans="1:10" ht="15">
      <c r="A30" s="99"/>
      <c r="B30" s="100" t="s">
        <v>43</v>
      </c>
      <c r="C30" s="100"/>
      <c r="D30" s="136"/>
      <c r="E30" s="136"/>
      <c r="F30" s="136"/>
      <c r="G30" s="136"/>
      <c r="H30" s="136"/>
      <c r="I30" s="136"/>
      <c r="J30" s="136"/>
    </row>
    <row r="31" spans="1:10" ht="15">
      <c r="A31" s="99"/>
      <c r="B31" s="99" t="s">
        <v>274</v>
      </c>
      <c r="C31" s="99"/>
      <c r="D31" s="136" t="s">
        <v>291</v>
      </c>
      <c r="E31" s="137">
        <f>H31</f>
        <v>0</v>
      </c>
      <c r="F31" s="137">
        <f>E31</f>
        <v>0</v>
      </c>
      <c r="G31" s="137">
        <f>F31</f>
        <v>0</v>
      </c>
      <c r="H31" s="137">
        <f t="shared" ref="H31:J31" si="2">H29</f>
        <v>0</v>
      </c>
      <c r="I31" s="137">
        <f t="shared" si="2"/>
        <v>0</v>
      </c>
      <c r="J31" s="137">
        <f t="shared" si="2"/>
        <v>0</v>
      </c>
    </row>
    <row r="32" spans="1:10" ht="15">
      <c r="A32" s="99"/>
      <c r="B32" s="99" t="s">
        <v>211</v>
      </c>
      <c r="C32" s="99"/>
      <c r="D32" s="99"/>
      <c r="E32" s="99"/>
      <c r="F32" s="99"/>
      <c r="G32" s="99"/>
      <c r="H32" s="99"/>
      <c r="I32" s="99"/>
      <c r="J32" s="99"/>
    </row>
    <row r="33" spans="1:10" ht="15">
      <c r="A33" s="99"/>
      <c r="B33" s="100" t="s">
        <v>41</v>
      </c>
      <c r="C33" s="100"/>
      <c r="D33" s="99"/>
      <c r="E33" s="99"/>
      <c r="F33" s="99"/>
      <c r="G33" s="99"/>
      <c r="H33" s="99"/>
      <c r="I33" s="99"/>
      <c r="J33" s="99"/>
    </row>
    <row r="34" spans="1:10" ht="15">
      <c r="A34" s="99"/>
      <c r="B34" s="100" t="s">
        <v>42</v>
      </c>
      <c r="C34" s="100"/>
      <c r="D34" s="99"/>
      <c r="E34" s="99"/>
      <c r="F34" s="99"/>
      <c r="G34" s="99"/>
      <c r="H34" s="99"/>
      <c r="I34" s="99"/>
      <c r="J34" s="99"/>
    </row>
    <row r="35" spans="1:10" ht="15">
      <c r="A35" s="99"/>
      <c r="B35" s="100" t="s">
        <v>44</v>
      </c>
      <c r="C35" s="100"/>
      <c r="D35" s="136" t="str">
        <f t="shared" ref="D35:J35" si="3">D31</f>
        <v>2017-2020</v>
      </c>
      <c r="E35" s="138">
        <f t="shared" si="3"/>
        <v>0</v>
      </c>
      <c r="F35" s="137">
        <f>E35</f>
        <v>0</v>
      </c>
      <c r="G35" s="137">
        <f>F35</f>
        <v>0</v>
      </c>
      <c r="H35" s="138">
        <f t="shared" si="3"/>
        <v>0</v>
      </c>
      <c r="I35" s="138">
        <f t="shared" si="3"/>
        <v>0</v>
      </c>
      <c r="J35" s="138">
        <f t="shared" si="3"/>
        <v>0</v>
      </c>
    </row>
    <row r="36" spans="1:10" ht="15">
      <c r="A36" s="99"/>
      <c r="B36" s="100" t="s">
        <v>43</v>
      </c>
      <c r="C36" s="100"/>
      <c r="D36" s="99"/>
      <c r="E36" s="99"/>
      <c r="F36" s="99"/>
      <c r="G36" s="99"/>
      <c r="H36" s="99"/>
      <c r="I36" s="99"/>
      <c r="J36" s="99"/>
    </row>
    <row r="37" spans="1:10" ht="15">
      <c r="A37" s="423" t="s">
        <v>271</v>
      </c>
      <c r="B37" s="423"/>
      <c r="C37" s="423"/>
      <c r="D37" s="423"/>
      <c r="E37" s="423"/>
      <c r="F37" s="423"/>
      <c r="G37" s="423"/>
      <c r="H37" s="423"/>
      <c r="I37" s="423"/>
      <c r="J37" s="423"/>
    </row>
    <row r="38" spans="1:10" ht="15">
      <c r="A38" s="99"/>
      <c r="B38" s="99" t="s">
        <v>266</v>
      </c>
      <c r="C38" s="99"/>
      <c r="D38" s="99"/>
      <c r="E38" s="99"/>
      <c r="F38" s="99"/>
      <c r="G38" s="99"/>
      <c r="H38" s="99"/>
      <c r="I38" s="99"/>
      <c r="J38" s="99"/>
    </row>
    <row r="39" spans="1:10" ht="15">
      <c r="A39" s="99"/>
      <c r="B39" s="99" t="s">
        <v>272</v>
      </c>
      <c r="C39" s="99"/>
      <c r="D39" s="99"/>
      <c r="E39" s="99"/>
      <c r="F39" s="99"/>
      <c r="G39" s="99"/>
      <c r="H39" s="99"/>
      <c r="I39" s="99"/>
      <c r="J39" s="99"/>
    </row>
    <row r="40" spans="1:10" ht="15">
      <c r="A40" s="99"/>
      <c r="B40" s="99" t="s">
        <v>211</v>
      </c>
      <c r="C40" s="99"/>
      <c r="D40" s="136"/>
      <c r="E40" s="136"/>
      <c r="F40" s="136"/>
      <c r="G40" s="136"/>
      <c r="H40" s="136"/>
      <c r="I40" s="136"/>
      <c r="J40" s="136"/>
    </row>
    <row r="41" spans="1:10" ht="15">
      <c r="A41" s="99"/>
      <c r="B41" s="100" t="s">
        <v>41</v>
      </c>
      <c r="C41" s="100"/>
      <c r="D41" s="136"/>
      <c r="E41" s="136"/>
      <c r="F41" s="136"/>
      <c r="G41" s="136"/>
      <c r="H41" s="136"/>
      <c r="I41" s="136"/>
      <c r="J41" s="136"/>
    </row>
    <row r="42" spans="1:10" ht="15">
      <c r="A42" s="99"/>
      <c r="B42" s="100" t="s">
        <v>42</v>
      </c>
      <c r="C42" s="100"/>
      <c r="D42" s="136"/>
      <c r="E42" s="136"/>
      <c r="F42" s="136"/>
      <c r="G42" s="136"/>
      <c r="H42" s="136"/>
      <c r="I42" s="136"/>
      <c r="J42" s="136"/>
    </row>
    <row r="43" spans="1:10" ht="15">
      <c r="A43" s="99"/>
      <c r="B43" s="100" t="s">
        <v>44</v>
      </c>
      <c r="C43" s="100"/>
      <c r="D43" s="136" t="s">
        <v>291</v>
      </c>
      <c r="E43" s="137" t="e">
        <f>'ПР3. 10.ПП1.Дороги.2.Мер.'!#REF!</f>
        <v>#REF!</v>
      </c>
      <c r="F43" s="137" t="e">
        <f>E43</f>
        <v>#REF!</v>
      </c>
      <c r="G43" s="137" t="e">
        <f>F43</f>
        <v>#REF!</v>
      </c>
      <c r="H43" s="137" t="e">
        <f>E43</f>
        <v>#REF!</v>
      </c>
      <c r="I43" s="137">
        <f>'ПР3. 10.ПП1.Дороги.2.Мер.'!I38</f>
        <v>0</v>
      </c>
      <c r="J43" s="137">
        <f>'ПР3. 10.ПП1.Дороги.2.Мер.'!J38</f>
        <v>0</v>
      </c>
    </row>
    <row r="44" spans="1:10" ht="15">
      <c r="A44" s="99"/>
      <c r="B44" s="100" t="s">
        <v>43</v>
      </c>
      <c r="C44" s="100"/>
      <c r="D44" s="136"/>
      <c r="E44" s="136"/>
      <c r="F44" s="136"/>
      <c r="G44" s="136"/>
      <c r="H44" s="136"/>
      <c r="I44" s="136"/>
      <c r="J44" s="136"/>
    </row>
    <row r="45" spans="1:10" ht="15">
      <c r="A45" s="99"/>
      <c r="B45" s="99" t="s">
        <v>273</v>
      </c>
      <c r="C45" s="99"/>
      <c r="D45" s="136" t="s">
        <v>291</v>
      </c>
      <c r="E45" s="137" t="e">
        <f>H45</f>
        <v>#REF!</v>
      </c>
      <c r="F45" s="137" t="e">
        <f>E45</f>
        <v>#REF!</v>
      </c>
      <c r="G45" s="137" t="e">
        <f>F45</f>
        <v>#REF!</v>
      </c>
      <c r="H45" s="137" t="e">
        <f t="shared" ref="H45:J45" si="4">H43</f>
        <v>#REF!</v>
      </c>
      <c r="I45" s="137">
        <f t="shared" si="4"/>
        <v>0</v>
      </c>
      <c r="J45" s="137">
        <f t="shared" si="4"/>
        <v>0</v>
      </c>
    </row>
    <row r="46" spans="1:10" ht="15">
      <c r="A46" s="99"/>
      <c r="B46" s="99" t="s">
        <v>211</v>
      </c>
      <c r="C46" s="99"/>
      <c r="D46" s="99"/>
      <c r="E46" s="99"/>
      <c r="F46" s="99"/>
      <c r="G46" s="99"/>
      <c r="H46" s="99"/>
      <c r="I46" s="99"/>
      <c r="J46" s="99"/>
    </row>
    <row r="47" spans="1:10" ht="15">
      <c r="A47" s="99"/>
      <c r="B47" s="100" t="s">
        <v>41</v>
      </c>
      <c r="C47" s="100"/>
      <c r="D47" s="99"/>
      <c r="E47" s="99"/>
      <c r="F47" s="99"/>
      <c r="G47" s="99"/>
      <c r="H47" s="99"/>
      <c r="I47" s="99"/>
      <c r="J47" s="99"/>
    </row>
    <row r="48" spans="1:10" ht="15">
      <c r="A48" s="99"/>
      <c r="B48" s="100" t="s">
        <v>42</v>
      </c>
      <c r="C48" s="100"/>
      <c r="D48" s="99"/>
      <c r="E48" s="99"/>
      <c r="F48" s="99"/>
      <c r="G48" s="99"/>
      <c r="H48" s="99"/>
      <c r="I48" s="99"/>
      <c r="J48" s="99"/>
    </row>
    <row r="49" spans="1:10" ht="15">
      <c r="A49" s="99"/>
      <c r="B49" s="100" t="s">
        <v>44</v>
      </c>
      <c r="C49" s="100"/>
      <c r="D49" s="136" t="str">
        <f t="shared" ref="D49:J49" si="5">D45</f>
        <v>2017-2020</v>
      </c>
      <c r="E49" s="138" t="e">
        <f t="shared" si="5"/>
        <v>#REF!</v>
      </c>
      <c r="F49" s="137" t="e">
        <f>E49</f>
        <v>#REF!</v>
      </c>
      <c r="G49" s="137" t="e">
        <f>F49</f>
        <v>#REF!</v>
      </c>
      <c r="H49" s="138" t="e">
        <f t="shared" si="5"/>
        <v>#REF!</v>
      </c>
      <c r="I49" s="138">
        <f t="shared" si="5"/>
        <v>0</v>
      </c>
      <c r="J49" s="138">
        <f t="shared" si="5"/>
        <v>0</v>
      </c>
    </row>
    <row r="50" spans="1:10" ht="15">
      <c r="A50" s="99"/>
      <c r="B50" s="100" t="s">
        <v>43</v>
      </c>
      <c r="C50" s="100"/>
      <c r="D50" s="99"/>
      <c r="E50" s="99"/>
      <c r="F50" s="99"/>
      <c r="G50" s="99"/>
      <c r="H50" s="99"/>
      <c r="I50" s="99"/>
      <c r="J50" s="99"/>
    </row>
    <row r="51" spans="1:10" ht="15">
      <c r="A51" s="99"/>
      <c r="B51" s="101" t="s">
        <v>288</v>
      </c>
      <c r="C51" s="101"/>
      <c r="D51" s="136" t="str">
        <f>D49</f>
        <v>2017-2020</v>
      </c>
      <c r="E51" s="137" t="e">
        <f>E45+E31+E17</f>
        <v>#REF!</v>
      </c>
      <c r="F51" s="137" t="e">
        <f>E51</f>
        <v>#REF!</v>
      </c>
      <c r="G51" s="137" t="e">
        <f t="shared" ref="G51:J51" si="6">G45+G31+G17</f>
        <v>#REF!</v>
      </c>
      <c r="H51" s="137" t="e">
        <f t="shared" si="6"/>
        <v>#REF!</v>
      </c>
      <c r="I51" s="137" t="e">
        <f t="shared" si="6"/>
        <v>#REF!</v>
      </c>
      <c r="J51" s="137" t="e">
        <f t="shared" si="6"/>
        <v>#REF!</v>
      </c>
    </row>
    <row r="52" spans="1:10" ht="15">
      <c r="A52" s="99"/>
      <c r="B52" s="99" t="s">
        <v>211</v>
      </c>
      <c r="C52" s="99"/>
      <c r="D52" s="99"/>
      <c r="E52" s="99"/>
      <c r="F52" s="99"/>
      <c r="G52" s="99"/>
      <c r="H52" s="99"/>
      <c r="I52" s="99"/>
      <c r="J52" s="99"/>
    </row>
    <row r="53" spans="1:10" ht="15">
      <c r="A53" s="99"/>
      <c r="B53" s="100" t="s">
        <v>41</v>
      </c>
      <c r="C53" s="100"/>
      <c r="D53" s="99"/>
      <c r="E53" s="99"/>
      <c r="F53" s="99"/>
      <c r="G53" s="99"/>
      <c r="H53" s="99"/>
      <c r="I53" s="99"/>
      <c r="J53" s="99"/>
    </row>
    <row r="54" spans="1:10" ht="15">
      <c r="A54" s="99"/>
      <c r="B54" s="100" t="s">
        <v>42</v>
      </c>
      <c r="C54" s="100"/>
      <c r="D54" s="99"/>
      <c r="E54" s="99"/>
      <c r="F54" s="99"/>
      <c r="G54" s="99"/>
      <c r="H54" s="99"/>
      <c r="I54" s="99"/>
      <c r="J54" s="99"/>
    </row>
    <row r="55" spans="1:10" ht="15">
      <c r="A55" s="99"/>
      <c r="B55" s="100" t="s">
        <v>44</v>
      </c>
      <c r="C55" s="100"/>
      <c r="D55" s="136" t="str">
        <f t="shared" ref="D55:J55" si="7">D51</f>
        <v>2017-2020</v>
      </c>
      <c r="E55" s="138" t="e">
        <f t="shared" si="7"/>
        <v>#REF!</v>
      </c>
      <c r="F55" s="138" t="e">
        <f>E55</f>
        <v>#REF!</v>
      </c>
      <c r="G55" s="138" t="e">
        <f t="shared" si="7"/>
        <v>#REF!</v>
      </c>
      <c r="H55" s="138" t="e">
        <f t="shared" si="7"/>
        <v>#REF!</v>
      </c>
      <c r="I55" s="138" t="e">
        <f t="shared" si="7"/>
        <v>#REF!</v>
      </c>
      <c r="J55" s="138" t="e">
        <f t="shared" si="7"/>
        <v>#REF!</v>
      </c>
    </row>
    <row r="56" spans="1:10" ht="15">
      <c r="A56" s="99"/>
      <c r="B56" s="100" t="s">
        <v>43</v>
      </c>
      <c r="C56" s="100"/>
      <c r="D56" s="99"/>
      <c r="E56" s="99"/>
      <c r="F56" s="99"/>
      <c r="G56" s="99"/>
      <c r="H56" s="99"/>
      <c r="I56" s="99"/>
      <c r="J56" s="99"/>
    </row>
    <row r="57" spans="1:10" ht="15">
      <c r="A57" s="99"/>
      <c r="B57" s="101" t="s">
        <v>290</v>
      </c>
      <c r="C57" s="101"/>
      <c r="D57" s="136" t="str">
        <f>D55</f>
        <v>2017-2020</v>
      </c>
      <c r="E57" s="137" t="e">
        <f>E51+E37+E23</f>
        <v>#REF!</v>
      </c>
      <c r="F57" s="137" t="e">
        <f>E57</f>
        <v>#REF!</v>
      </c>
      <c r="G57" s="137" t="e">
        <f t="shared" ref="G57:J57" si="8">G51+G37+G23</f>
        <v>#REF!</v>
      </c>
      <c r="H57" s="137" t="e">
        <f t="shared" si="8"/>
        <v>#REF!</v>
      </c>
      <c r="I57" s="137" t="e">
        <f t="shared" si="8"/>
        <v>#REF!</v>
      </c>
      <c r="J57" s="137" t="e">
        <f t="shared" si="8"/>
        <v>#REF!</v>
      </c>
    </row>
    <row r="58" spans="1:10" ht="15">
      <c r="A58" s="99"/>
      <c r="B58" s="99" t="s">
        <v>211</v>
      </c>
      <c r="C58" s="99"/>
      <c r="D58" s="99"/>
      <c r="E58" s="99"/>
      <c r="F58" s="99"/>
      <c r="G58" s="99"/>
      <c r="H58" s="99"/>
      <c r="I58" s="99"/>
      <c r="J58" s="99"/>
    </row>
    <row r="59" spans="1:10" ht="15">
      <c r="A59" s="99"/>
      <c r="B59" s="100" t="s">
        <v>41</v>
      </c>
      <c r="C59" s="100"/>
      <c r="D59" s="99"/>
      <c r="E59" s="99"/>
      <c r="F59" s="99"/>
      <c r="G59" s="99"/>
      <c r="H59" s="99"/>
      <c r="I59" s="99"/>
      <c r="J59" s="99"/>
    </row>
    <row r="60" spans="1:10" ht="15">
      <c r="A60" s="99"/>
      <c r="B60" s="100" t="s">
        <v>42</v>
      </c>
      <c r="C60" s="100"/>
      <c r="D60" s="99"/>
      <c r="E60" s="99"/>
      <c r="F60" s="99"/>
      <c r="G60" s="99"/>
      <c r="H60" s="99"/>
      <c r="I60" s="99"/>
      <c r="J60" s="99"/>
    </row>
    <row r="61" spans="1:10" ht="15">
      <c r="A61" s="99"/>
      <c r="B61" s="100" t="s">
        <v>44</v>
      </c>
      <c r="C61" s="100"/>
      <c r="D61" s="136" t="str">
        <f t="shared" ref="D61:E61" si="9">D57</f>
        <v>2017-2020</v>
      </c>
      <c r="E61" s="138" t="e">
        <f t="shared" si="9"/>
        <v>#REF!</v>
      </c>
      <c r="F61" s="138" t="e">
        <f>E61</f>
        <v>#REF!</v>
      </c>
      <c r="G61" s="138" t="e">
        <f t="shared" ref="G61:J61" si="10">G57</f>
        <v>#REF!</v>
      </c>
      <c r="H61" s="138" t="e">
        <f t="shared" si="10"/>
        <v>#REF!</v>
      </c>
      <c r="I61" s="138" t="e">
        <f t="shared" si="10"/>
        <v>#REF!</v>
      </c>
      <c r="J61" s="138" t="e">
        <f t="shared" si="10"/>
        <v>#REF!</v>
      </c>
    </row>
    <row r="62" spans="1:10" ht="15">
      <c r="A62" s="99"/>
      <c r="B62" s="100" t="s">
        <v>43</v>
      </c>
      <c r="C62" s="100"/>
      <c r="D62" s="99"/>
      <c r="E62" s="99"/>
      <c r="F62" s="99"/>
      <c r="G62" s="99"/>
      <c r="H62" s="99"/>
      <c r="I62" s="99"/>
      <c r="J62" s="99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15">
      <c r="B65" s="399" t="s">
        <v>155</v>
      </c>
      <c r="C65" s="399"/>
      <c r="D65" s="399"/>
      <c r="E65" s="399"/>
      <c r="F65" s="399"/>
      <c r="G65" s="399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C00000"/>
  </sheetPr>
  <dimension ref="A1:M46"/>
  <sheetViews>
    <sheetView tabSelected="1" view="pageBreakPreview" zoomScaleNormal="100" zoomScaleSheetLayoutView="100" workbookViewId="0">
      <pane xSplit="3" ySplit="5" topLeftCell="D9" activePane="bottomRight" state="frozen"/>
      <selection pane="topRight" activeCell="D1" sqref="D1"/>
      <selection pane="bottomLeft" activeCell="A6" sqref="A6"/>
      <selection pane="bottomRight" activeCell="D35" sqref="D35"/>
    </sheetView>
  </sheetViews>
  <sheetFormatPr defaultColWidth="28.42578125" defaultRowHeight="14.25"/>
  <cols>
    <col min="1" max="1" width="9.42578125" style="343" customWidth="1"/>
    <col min="2" max="2" width="38.42578125" style="343" customWidth="1"/>
    <col min="3" max="3" width="11.140625" style="347" bestFit="1" customWidth="1"/>
    <col min="4" max="4" width="9" style="343" customWidth="1"/>
    <col min="5" max="5" width="12.85546875" style="347" customWidth="1"/>
    <col min="6" max="6" width="13.28515625" style="347" customWidth="1"/>
    <col min="7" max="7" width="13.5703125" style="347" customWidth="1"/>
    <col min="8" max="8" width="13.85546875" style="343" customWidth="1"/>
    <col min="9" max="10" width="12.42578125" style="343" customWidth="1"/>
    <col min="11" max="11" width="14" style="343" customWidth="1"/>
    <col min="12" max="12" width="13.42578125" style="343" customWidth="1"/>
    <col min="13" max="13" width="20.28515625" style="343" customWidth="1"/>
    <col min="14" max="16384" width="28.42578125" style="343"/>
  </cols>
  <sheetData>
    <row r="1" spans="1:13" ht="57.75" customHeight="1">
      <c r="I1" s="427" t="s">
        <v>481</v>
      </c>
      <c r="J1" s="428"/>
      <c r="K1" s="428"/>
      <c r="L1" s="428"/>
      <c r="M1" s="428"/>
    </row>
    <row r="2" spans="1:13" ht="96.75" customHeight="1">
      <c r="A2" s="429" t="s">
        <v>548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</row>
    <row r="3" spans="1:13" ht="33.75" customHeight="1">
      <c r="A3" s="431" t="s">
        <v>9</v>
      </c>
      <c r="B3" s="426" t="s">
        <v>17</v>
      </c>
      <c r="C3" s="426" t="s">
        <v>10</v>
      </c>
      <c r="D3" s="426" t="s">
        <v>166</v>
      </c>
      <c r="E3" s="426" t="s">
        <v>165</v>
      </c>
      <c r="F3" s="426"/>
      <c r="G3" s="426"/>
      <c r="H3" s="426" t="s">
        <v>518</v>
      </c>
      <c r="I3" s="426"/>
      <c r="J3" s="426"/>
      <c r="K3" s="426" t="s">
        <v>34</v>
      </c>
      <c r="L3" s="426"/>
      <c r="M3" s="426" t="s">
        <v>164</v>
      </c>
    </row>
    <row r="4" spans="1:13" ht="37.5" customHeight="1">
      <c r="A4" s="432"/>
      <c r="B4" s="426"/>
      <c r="C4" s="426"/>
      <c r="D4" s="426"/>
      <c r="E4" s="384">
        <v>2017</v>
      </c>
      <c r="F4" s="426">
        <v>2018</v>
      </c>
      <c r="G4" s="426"/>
      <c r="H4" s="426" t="s">
        <v>313</v>
      </c>
      <c r="I4" s="426" t="s">
        <v>516</v>
      </c>
      <c r="J4" s="426"/>
      <c r="K4" s="426" t="s">
        <v>519</v>
      </c>
      <c r="L4" s="426" t="s">
        <v>520</v>
      </c>
      <c r="M4" s="426"/>
    </row>
    <row r="5" spans="1:13" ht="42" customHeight="1">
      <c r="A5" s="433"/>
      <c r="B5" s="426"/>
      <c r="C5" s="426"/>
      <c r="D5" s="426"/>
      <c r="E5" s="384" t="s">
        <v>133</v>
      </c>
      <c r="F5" s="384" t="s">
        <v>132</v>
      </c>
      <c r="G5" s="384" t="s">
        <v>133</v>
      </c>
      <c r="H5" s="426"/>
      <c r="I5" s="341" t="s">
        <v>132</v>
      </c>
      <c r="J5" s="341" t="s">
        <v>133</v>
      </c>
      <c r="K5" s="426"/>
      <c r="L5" s="426"/>
      <c r="M5" s="426"/>
    </row>
    <row r="6" spans="1:13" ht="45">
      <c r="A6" s="340" t="str">
        <f>'03.П1.Показатели'!A7</f>
        <v>1.</v>
      </c>
      <c r="B6" s="349" t="s">
        <v>482</v>
      </c>
      <c r="C6" s="356"/>
      <c r="D6" s="353"/>
      <c r="E6" s="385"/>
      <c r="F6" s="385"/>
      <c r="G6" s="385"/>
      <c r="H6" s="353"/>
      <c r="I6" s="353"/>
      <c r="J6" s="353"/>
      <c r="K6" s="353"/>
      <c r="L6" s="353"/>
      <c r="M6" s="353"/>
    </row>
    <row r="7" spans="1:13" ht="61.5" customHeight="1">
      <c r="A7" s="344"/>
      <c r="B7" s="349" t="s">
        <v>483</v>
      </c>
      <c r="C7" s="355" t="s">
        <v>12</v>
      </c>
      <c r="D7" s="353" t="str">
        <f>'03.П1.Показатели'!D8</f>
        <v>Х</v>
      </c>
      <c r="E7" s="385">
        <v>51.55</v>
      </c>
      <c r="F7" s="391">
        <v>62.7</v>
      </c>
      <c r="G7" s="391">
        <v>62.7</v>
      </c>
      <c r="H7" s="387">
        <f>H16/H15*100</f>
        <v>73.435326842837284</v>
      </c>
      <c r="I7" s="387">
        <f>I16/I15*100</f>
        <v>73.435326842837284</v>
      </c>
      <c r="J7" s="387">
        <f>J16/J15*100</f>
        <v>73.54570637119113</v>
      </c>
      <c r="K7" s="376">
        <v>90.96</v>
      </c>
      <c r="L7" s="376">
        <v>95.97</v>
      </c>
      <c r="M7" s="353"/>
    </row>
    <row r="8" spans="1:13" ht="78" customHeight="1">
      <c r="A8" s="345"/>
      <c r="B8" s="349" t="s">
        <v>550</v>
      </c>
      <c r="C8" s="355" t="s">
        <v>12</v>
      </c>
      <c r="D8" s="353" t="str">
        <f>'03.П1.Показатели'!D10</f>
        <v>Х</v>
      </c>
      <c r="E8" s="385">
        <v>90.9</v>
      </c>
      <c r="F8" s="391">
        <v>91.7</v>
      </c>
      <c r="G8" s="391">
        <v>91.7</v>
      </c>
      <c r="H8" s="136">
        <v>91.1</v>
      </c>
      <c r="I8" s="361">
        <v>91.1</v>
      </c>
      <c r="J8" s="361">
        <v>91.1</v>
      </c>
      <c r="K8" s="136">
        <v>91.78</v>
      </c>
      <c r="L8" s="136">
        <v>93.15</v>
      </c>
      <c r="M8" s="353"/>
    </row>
    <row r="9" spans="1:13" s="347" customFormat="1" ht="78" customHeight="1">
      <c r="A9" s="351"/>
      <c r="B9" s="101" t="s">
        <v>521</v>
      </c>
      <c r="C9" s="355" t="s">
        <v>12</v>
      </c>
      <c r="D9" s="353" t="str">
        <f>'03.П1.Показатели'!D11</f>
        <v>Х</v>
      </c>
      <c r="E9" s="362">
        <v>0</v>
      </c>
      <c r="F9" s="362">
        <v>0</v>
      </c>
      <c r="G9" s="362">
        <v>0</v>
      </c>
      <c r="H9" s="363">
        <v>100</v>
      </c>
      <c r="I9" s="363">
        <v>100</v>
      </c>
      <c r="J9" s="363">
        <v>100</v>
      </c>
      <c r="K9" s="362">
        <v>0</v>
      </c>
      <c r="L9" s="362">
        <v>0</v>
      </c>
      <c r="M9" s="353"/>
    </row>
    <row r="10" spans="1:13" ht="45.75" customHeight="1">
      <c r="A10" s="340" t="str">
        <f>'03.П1.Показатели'!A12</f>
        <v>1.1.</v>
      </c>
      <c r="B10" s="349" t="s">
        <v>484</v>
      </c>
      <c r="C10" s="355"/>
      <c r="D10" s="353"/>
      <c r="E10" s="385"/>
      <c r="F10" s="385"/>
      <c r="G10" s="385"/>
      <c r="H10" s="353"/>
      <c r="I10" s="353"/>
      <c r="J10" s="353"/>
      <c r="K10" s="353"/>
      <c r="L10" s="353"/>
      <c r="M10" s="353"/>
    </row>
    <row r="11" spans="1:13" s="347" customFormat="1" ht="65.25" customHeight="1">
      <c r="A11" s="340"/>
      <c r="B11" s="101" t="s">
        <v>511</v>
      </c>
      <c r="C11" s="355"/>
      <c r="D11" s="353"/>
      <c r="E11" s="385"/>
      <c r="F11" s="385"/>
      <c r="G11" s="385"/>
      <c r="H11" s="353"/>
      <c r="I11" s="353"/>
      <c r="J11" s="353"/>
      <c r="K11" s="353"/>
      <c r="L11" s="353"/>
      <c r="M11" s="353"/>
    </row>
    <row r="12" spans="1:13" ht="59.25" customHeight="1">
      <c r="A12" s="340" t="str">
        <f>'03.П1.Показатели'!A13</f>
        <v>1.1.1.</v>
      </c>
      <c r="B12" s="349" t="s">
        <v>485</v>
      </c>
      <c r="C12" s="388" t="s">
        <v>522</v>
      </c>
      <c r="D12" s="361">
        <v>0.03</v>
      </c>
      <c r="E12" s="361">
        <v>18</v>
      </c>
      <c r="F12" s="384">
        <v>12</v>
      </c>
      <c r="G12" s="384">
        <v>9</v>
      </c>
      <c r="H12" s="361">
        <v>12</v>
      </c>
      <c r="I12" s="361">
        <v>12</v>
      </c>
      <c r="J12" s="361">
        <v>27</v>
      </c>
      <c r="K12" s="361">
        <v>12</v>
      </c>
      <c r="L12" s="361">
        <v>12</v>
      </c>
      <c r="M12" s="353"/>
    </row>
    <row r="13" spans="1:13" ht="108" customHeight="1">
      <c r="A13" s="342" t="s">
        <v>23</v>
      </c>
      <c r="B13" s="349" t="s">
        <v>509</v>
      </c>
      <c r="C13" s="356"/>
      <c r="D13" s="353"/>
      <c r="E13" s="385"/>
      <c r="F13" s="385"/>
      <c r="G13" s="385"/>
      <c r="H13" s="353"/>
      <c r="I13" s="353"/>
      <c r="J13" s="353"/>
      <c r="K13" s="353"/>
      <c r="L13" s="353"/>
      <c r="M13" s="353"/>
    </row>
    <row r="14" spans="1:13" s="347" customFormat="1" ht="67.5" customHeight="1">
      <c r="A14" s="342"/>
      <c r="B14" s="101" t="s">
        <v>512</v>
      </c>
      <c r="C14" s="356"/>
      <c r="D14" s="353"/>
      <c r="E14" s="385"/>
      <c r="F14" s="385"/>
      <c r="G14" s="385"/>
      <c r="H14" s="353"/>
      <c r="I14" s="353"/>
      <c r="J14" s="353"/>
      <c r="K14" s="353"/>
      <c r="L14" s="353"/>
      <c r="M14" s="353"/>
    </row>
    <row r="15" spans="1:13" ht="39" customHeight="1">
      <c r="A15" s="341" t="s">
        <v>24</v>
      </c>
      <c r="B15" s="101" t="s">
        <v>523</v>
      </c>
      <c r="C15" s="356" t="s">
        <v>64</v>
      </c>
      <c r="D15" s="353">
        <v>0.05</v>
      </c>
      <c r="E15" s="385">
        <v>708</v>
      </c>
      <c r="F15" s="391">
        <v>708</v>
      </c>
      <c r="G15" s="391">
        <v>708</v>
      </c>
      <c r="H15" s="376">
        <v>719</v>
      </c>
      <c r="I15" s="374">
        <f>708-2+13</f>
        <v>719</v>
      </c>
      <c r="J15" s="353">
        <v>722</v>
      </c>
      <c r="K15" s="376">
        <v>719</v>
      </c>
      <c r="L15" s="376">
        <v>719</v>
      </c>
      <c r="M15" s="353"/>
    </row>
    <row r="16" spans="1:13" ht="33.75" customHeight="1">
      <c r="A16" s="341" t="s">
        <v>486</v>
      </c>
      <c r="B16" s="358" t="s">
        <v>524</v>
      </c>
      <c r="C16" s="356" t="s">
        <v>64</v>
      </c>
      <c r="D16" s="353">
        <v>0.1</v>
      </c>
      <c r="E16" s="385">
        <v>365</v>
      </c>
      <c r="F16" s="391">
        <v>444</v>
      </c>
      <c r="G16" s="391">
        <v>444</v>
      </c>
      <c r="H16" s="376">
        <v>528</v>
      </c>
      <c r="I16" s="376">
        <v>528</v>
      </c>
      <c r="J16" s="353">
        <v>531</v>
      </c>
      <c r="K16" s="376">
        <v>654</v>
      </c>
      <c r="L16" s="376">
        <v>690</v>
      </c>
      <c r="M16" s="353"/>
    </row>
    <row r="17" spans="1:13" ht="40.5" customHeight="1">
      <c r="A17" s="341" t="s">
        <v>487</v>
      </c>
      <c r="B17" s="101" t="s">
        <v>525</v>
      </c>
      <c r="C17" s="389" t="s">
        <v>325</v>
      </c>
      <c r="D17" s="353">
        <v>0.05</v>
      </c>
      <c r="E17" s="385" t="s">
        <v>508</v>
      </c>
      <c r="F17" s="391" t="s">
        <v>508</v>
      </c>
      <c r="G17" s="391" t="s">
        <v>508</v>
      </c>
      <c r="H17" s="377">
        <v>2680879.2799999998</v>
      </c>
      <c r="I17" s="377">
        <v>2680879.2799999998</v>
      </c>
      <c r="J17" s="364">
        <f>I17+896+382.6+11568</f>
        <v>2693725.88</v>
      </c>
      <c r="K17" s="377">
        <v>2680879.2799999998</v>
      </c>
      <c r="L17" s="377">
        <v>2680879.2799999998</v>
      </c>
      <c r="M17" s="364"/>
    </row>
    <row r="18" spans="1:13" ht="38.25" customHeight="1">
      <c r="A18" s="341" t="s">
        <v>488</v>
      </c>
      <c r="B18" s="350" t="s">
        <v>526</v>
      </c>
      <c r="C18" s="389" t="s">
        <v>325</v>
      </c>
      <c r="D18" s="353">
        <v>0.05</v>
      </c>
      <c r="E18" s="364">
        <v>1681888.79</v>
      </c>
      <c r="F18" s="364">
        <v>1992671.32</v>
      </c>
      <c r="G18" s="364">
        <v>1992671.32</v>
      </c>
      <c r="H18" s="378">
        <v>2373365.0099999998</v>
      </c>
      <c r="I18" s="378">
        <v>2373365.0099999998</v>
      </c>
      <c r="J18" s="364">
        <f>I18+126841.32</f>
        <v>2500206.3299999996</v>
      </c>
      <c r="K18" s="377">
        <v>2499193.5</v>
      </c>
      <c r="L18" s="377">
        <v>2604443.5</v>
      </c>
      <c r="M18" s="353"/>
    </row>
    <row r="19" spans="1:13" ht="52.5" customHeight="1">
      <c r="A19" s="341" t="s">
        <v>489</v>
      </c>
      <c r="B19" s="101" t="s">
        <v>527</v>
      </c>
      <c r="C19" s="389" t="s">
        <v>12</v>
      </c>
      <c r="D19" s="353">
        <v>0.05</v>
      </c>
      <c r="E19" s="385">
        <v>63.95</v>
      </c>
      <c r="F19" s="391">
        <v>75.77</v>
      </c>
      <c r="G19" s="391">
        <v>75.77</v>
      </c>
      <c r="H19" s="376">
        <v>88.53</v>
      </c>
      <c r="I19" s="367">
        <f>I18/I17*100</f>
        <v>88.529350340609142</v>
      </c>
      <c r="J19" s="367">
        <f>J18/J17*100</f>
        <v>92.815915255638402</v>
      </c>
      <c r="K19" s="371">
        <v>93.22</v>
      </c>
      <c r="L19" s="371">
        <v>97.15</v>
      </c>
      <c r="M19" s="353"/>
    </row>
    <row r="20" spans="1:13" ht="48" customHeight="1">
      <c r="A20" s="341" t="s">
        <v>490</v>
      </c>
      <c r="B20" s="359" t="s">
        <v>528</v>
      </c>
      <c r="C20" s="356" t="s">
        <v>506</v>
      </c>
      <c r="D20" s="360">
        <v>0.05</v>
      </c>
      <c r="E20" s="361">
        <v>85862</v>
      </c>
      <c r="F20" s="391">
        <v>92836</v>
      </c>
      <c r="G20" s="391">
        <v>82822</v>
      </c>
      <c r="H20" s="376">
        <v>83921</v>
      </c>
      <c r="I20" s="376">
        <v>83921</v>
      </c>
      <c r="J20" s="353">
        <v>90785</v>
      </c>
      <c r="K20" s="371">
        <v>83921</v>
      </c>
      <c r="L20" s="371">
        <v>83921</v>
      </c>
      <c r="M20" s="353" t="s">
        <v>517</v>
      </c>
    </row>
    <row r="21" spans="1:13" ht="84.75" customHeight="1">
      <c r="A21" s="341" t="s">
        <v>491</v>
      </c>
      <c r="B21" s="101" t="s">
        <v>529</v>
      </c>
      <c r="C21" s="356" t="s">
        <v>506</v>
      </c>
      <c r="D21" s="360">
        <v>0.05</v>
      </c>
      <c r="E21" s="390">
        <v>43956</v>
      </c>
      <c r="F21" s="392">
        <v>76457</v>
      </c>
      <c r="G21" s="392">
        <v>70315</v>
      </c>
      <c r="H21" s="383">
        <v>81305</v>
      </c>
      <c r="I21" s="383">
        <v>81305</v>
      </c>
      <c r="J21" s="366">
        <v>88516</v>
      </c>
      <c r="K21" s="380">
        <v>82328</v>
      </c>
      <c r="L21" s="380">
        <v>83173</v>
      </c>
      <c r="M21" s="353"/>
    </row>
    <row r="22" spans="1:13" ht="74.25" customHeight="1">
      <c r="A22" s="341" t="s">
        <v>492</v>
      </c>
      <c r="B22" s="101" t="s">
        <v>530</v>
      </c>
      <c r="C22" s="356" t="s">
        <v>12</v>
      </c>
      <c r="D22" s="229">
        <v>0.04</v>
      </c>
      <c r="E22" s="367">
        <f t="shared" ref="E22:J22" si="0">E21*100/E20</f>
        <v>51.193776059257878</v>
      </c>
      <c r="F22" s="393">
        <f t="shared" si="0"/>
        <v>82.357059761299496</v>
      </c>
      <c r="G22" s="393">
        <f t="shared" si="0"/>
        <v>84.898939895196932</v>
      </c>
      <c r="H22" s="367">
        <f t="shared" si="0"/>
        <v>96.882782616985025</v>
      </c>
      <c r="I22" s="367">
        <f t="shared" si="0"/>
        <v>96.882782616985025</v>
      </c>
      <c r="J22" s="367">
        <f t="shared" si="0"/>
        <v>97.500688439720221</v>
      </c>
      <c r="K22" s="372">
        <v>98.1</v>
      </c>
      <c r="L22" s="372">
        <v>99.11</v>
      </c>
      <c r="M22" s="353"/>
    </row>
    <row r="23" spans="1:13" ht="36" customHeight="1">
      <c r="A23" s="341" t="s">
        <v>493</v>
      </c>
      <c r="B23" s="101" t="s">
        <v>531</v>
      </c>
      <c r="C23" s="356" t="s">
        <v>64</v>
      </c>
      <c r="D23" s="136">
        <v>0.04</v>
      </c>
      <c r="E23" s="385">
        <v>144</v>
      </c>
      <c r="F23" s="391">
        <v>144</v>
      </c>
      <c r="G23" s="391">
        <v>144</v>
      </c>
      <c r="H23" s="136">
        <v>146</v>
      </c>
      <c r="I23" s="136">
        <v>146</v>
      </c>
      <c r="J23" s="136">
        <v>146</v>
      </c>
      <c r="K23" s="136">
        <v>146</v>
      </c>
      <c r="L23" s="136">
        <v>146</v>
      </c>
      <c r="M23" s="353"/>
    </row>
    <row r="24" spans="1:13" ht="49.5" customHeight="1">
      <c r="A24" s="341" t="s">
        <v>494</v>
      </c>
      <c r="B24" s="101" t="s">
        <v>532</v>
      </c>
      <c r="C24" s="356" t="s">
        <v>64</v>
      </c>
      <c r="D24" s="374">
        <v>0.1</v>
      </c>
      <c r="E24" s="385">
        <v>131</v>
      </c>
      <c r="F24" s="391">
        <v>132</v>
      </c>
      <c r="G24" s="391">
        <v>132</v>
      </c>
      <c r="H24" s="136">
        <v>133</v>
      </c>
      <c r="I24" s="136">
        <v>133</v>
      </c>
      <c r="J24" s="136">
        <v>133</v>
      </c>
      <c r="K24" s="361">
        <v>134</v>
      </c>
      <c r="L24" s="361">
        <v>136</v>
      </c>
      <c r="M24" s="353"/>
    </row>
    <row r="25" spans="1:13" ht="39.75" customHeight="1">
      <c r="A25" s="341" t="s">
        <v>495</v>
      </c>
      <c r="B25" s="101" t="s">
        <v>533</v>
      </c>
      <c r="C25" s="355" t="s">
        <v>325</v>
      </c>
      <c r="D25" s="136">
        <v>0.04</v>
      </c>
      <c r="E25" s="365">
        <v>685916</v>
      </c>
      <c r="F25" s="394">
        <v>938133.51</v>
      </c>
      <c r="G25" s="394">
        <v>938133.51</v>
      </c>
      <c r="H25" s="381">
        <v>5922037</v>
      </c>
      <c r="I25" s="381">
        <v>5922037</v>
      </c>
      <c r="J25" s="381">
        <v>5922037</v>
      </c>
      <c r="K25" s="365">
        <v>5922037</v>
      </c>
      <c r="L25" s="365">
        <v>5922037</v>
      </c>
      <c r="M25" s="353"/>
    </row>
    <row r="26" spans="1:13" ht="54" customHeight="1">
      <c r="A26" s="341" t="s">
        <v>496</v>
      </c>
      <c r="B26" s="101" t="s">
        <v>534</v>
      </c>
      <c r="C26" s="355" t="s">
        <v>325</v>
      </c>
      <c r="D26" s="136">
        <v>0.04</v>
      </c>
      <c r="E26" s="361">
        <v>3502</v>
      </c>
      <c r="F26" s="395">
        <v>896167.7</v>
      </c>
      <c r="G26" s="395">
        <v>896167.7</v>
      </c>
      <c r="H26" s="136">
        <v>25378</v>
      </c>
      <c r="I26" s="136">
        <v>25378</v>
      </c>
      <c r="J26" s="136">
        <v>25378</v>
      </c>
      <c r="K26" s="361">
        <v>59281</v>
      </c>
      <c r="L26" s="361">
        <v>5009281</v>
      </c>
      <c r="M26" s="353"/>
    </row>
    <row r="27" spans="1:13" ht="52.5" customHeight="1">
      <c r="A27" s="341" t="s">
        <v>497</v>
      </c>
      <c r="B27" s="101" t="s">
        <v>535</v>
      </c>
      <c r="C27" s="355" t="s">
        <v>12</v>
      </c>
      <c r="D27" s="136">
        <v>0.04</v>
      </c>
      <c r="E27" s="361">
        <v>0.51</v>
      </c>
      <c r="F27" s="395">
        <v>95.53</v>
      </c>
      <c r="G27" s="395">
        <v>95.53</v>
      </c>
      <c r="H27" s="136">
        <v>0.43</v>
      </c>
      <c r="I27" s="136">
        <v>0.43</v>
      </c>
      <c r="J27" s="136">
        <v>0.43</v>
      </c>
      <c r="K27" s="361">
        <v>1</v>
      </c>
      <c r="L27" s="361">
        <v>84.59</v>
      </c>
      <c r="M27" s="353"/>
    </row>
    <row r="28" spans="1:13" s="347" customFormat="1" ht="51" customHeight="1">
      <c r="A28" s="352"/>
      <c r="B28" s="382" t="s">
        <v>536</v>
      </c>
      <c r="C28" s="355"/>
      <c r="D28" s="368"/>
      <c r="E28" s="361"/>
      <c r="F28" s="361"/>
      <c r="G28" s="361"/>
      <c r="H28" s="361"/>
      <c r="I28" s="361"/>
      <c r="J28" s="353"/>
      <c r="K28" s="361"/>
      <c r="L28" s="361"/>
      <c r="M28" s="353"/>
    </row>
    <row r="29" spans="1:13" s="347" customFormat="1" ht="49.5" customHeight="1">
      <c r="A29" s="352"/>
      <c r="B29" s="382" t="s">
        <v>537</v>
      </c>
      <c r="C29" s="136" t="s">
        <v>64</v>
      </c>
      <c r="D29" s="372">
        <v>0.01</v>
      </c>
      <c r="E29" s="362">
        <v>0</v>
      </c>
      <c r="F29" s="362">
        <v>0</v>
      </c>
      <c r="G29" s="362">
        <v>0</v>
      </c>
      <c r="H29" s="361">
        <v>1</v>
      </c>
      <c r="I29" s="361">
        <v>1</v>
      </c>
      <c r="J29" s="361">
        <v>1</v>
      </c>
      <c r="K29" s="362">
        <v>0</v>
      </c>
      <c r="L29" s="362">
        <v>0</v>
      </c>
      <c r="M29" s="353"/>
    </row>
    <row r="30" spans="1:13" s="347" customFormat="1" ht="57" customHeight="1">
      <c r="A30" s="352"/>
      <c r="B30" s="382" t="s">
        <v>538</v>
      </c>
      <c r="C30" s="136" t="s">
        <v>64</v>
      </c>
      <c r="D30" s="372">
        <v>0.02</v>
      </c>
      <c r="E30" s="369">
        <v>0</v>
      </c>
      <c r="F30" s="362">
        <v>0</v>
      </c>
      <c r="G30" s="362">
        <v>0</v>
      </c>
      <c r="H30" s="361">
        <v>1</v>
      </c>
      <c r="I30" s="361">
        <v>1</v>
      </c>
      <c r="J30" s="361">
        <v>1</v>
      </c>
      <c r="K30" s="362">
        <v>0</v>
      </c>
      <c r="L30" s="362">
        <v>0</v>
      </c>
      <c r="M30" s="353"/>
    </row>
    <row r="31" spans="1:13" s="347" customFormat="1" ht="45" customHeight="1">
      <c r="A31" s="352"/>
      <c r="B31" s="382" t="s">
        <v>539</v>
      </c>
      <c r="C31" s="540" t="s">
        <v>325</v>
      </c>
      <c r="D31" s="372">
        <v>0.01</v>
      </c>
      <c r="E31" s="362">
        <v>0</v>
      </c>
      <c r="F31" s="362">
        <v>0</v>
      </c>
      <c r="G31" s="362">
        <v>0</v>
      </c>
      <c r="H31" s="364">
        <v>239420</v>
      </c>
      <c r="I31" s="364">
        <v>239420</v>
      </c>
      <c r="J31" s="364">
        <v>239420</v>
      </c>
      <c r="K31" s="364">
        <v>0</v>
      </c>
      <c r="L31" s="364">
        <v>0</v>
      </c>
      <c r="M31" s="353"/>
    </row>
    <row r="32" spans="1:13" s="347" customFormat="1" ht="30" customHeight="1">
      <c r="A32" s="352"/>
      <c r="B32" s="382" t="s">
        <v>540</v>
      </c>
      <c r="C32" s="540" t="s">
        <v>325</v>
      </c>
      <c r="D32" s="372">
        <v>0.01</v>
      </c>
      <c r="E32" s="362">
        <v>0</v>
      </c>
      <c r="F32" s="362">
        <v>0</v>
      </c>
      <c r="G32" s="362">
        <v>0</v>
      </c>
      <c r="H32" s="364">
        <v>239420</v>
      </c>
      <c r="I32" s="364">
        <v>239420</v>
      </c>
      <c r="J32" s="364">
        <v>239420</v>
      </c>
      <c r="K32" s="364">
        <v>0</v>
      </c>
      <c r="L32" s="364">
        <v>0</v>
      </c>
      <c r="M32" s="353"/>
    </row>
    <row r="33" spans="1:13" s="347" customFormat="1" ht="72.75" customHeight="1">
      <c r="A33" s="352"/>
      <c r="B33" s="382" t="s">
        <v>541</v>
      </c>
      <c r="C33" s="540" t="s">
        <v>12</v>
      </c>
      <c r="D33" s="372">
        <v>0.01</v>
      </c>
      <c r="E33" s="362">
        <v>0</v>
      </c>
      <c r="F33" s="362">
        <v>0</v>
      </c>
      <c r="G33" s="362">
        <v>0</v>
      </c>
      <c r="H33" s="353">
        <v>100</v>
      </c>
      <c r="I33" s="353">
        <v>100</v>
      </c>
      <c r="J33" s="353">
        <v>100</v>
      </c>
      <c r="K33" s="362">
        <v>0</v>
      </c>
      <c r="L33" s="362">
        <v>0</v>
      </c>
      <c r="M33" s="353"/>
    </row>
    <row r="34" spans="1:13" s="347" customFormat="1" ht="115.5" customHeight="1">
      <c r="A34" s="348"/>
      <c r="B34" s="101" t="s">
        <v>513</v>
      </c>
      <c r="C34" s="357"/>
      <c r="D34" s="354"/>
      <c r="E34" s="386"/>
      <c r="F34" s="386"/>
      <c r="G34" s="386"/>
      <c r="H34" s="354"/>
      <c r="I34" s="354"/>
      <c r="J34" s="354"/>
      <c r="K34" s="354"/>
      <c r="L34" s="354"/>
      <c r="M34" s="354"/>
    </row>
    <row r="35" spans="1:13" ht="204" customHeight="1">
      <c r="A35" s="341" t="s">
        <v>498</v>
      </c>
      <c r="B35" s="101" t="s">
        <v>542</v>
      </c>
      <c r="C35" s="389" t="s">
        <v>12</v>
      </c>
      <c r="D35" s="361">
        <v>0.02</v>
      </c>
      <c r="E35" s="385">
        <v>0</v>
      </c>
      <c r="F35" s="396">
        <v>20</v>
      </c>
      <c r="G35" s="396">
        <v>0</v>
      </c>
      <c r="H35" s="361">
        <v>2</v>
      </c>
      <c r="I35" s="361">
        <v>2</v>
      </c>
      <c r="J35" s="361">
        <v>0</v>
      </c>
      <c r="K35" s="353">
        <v>4</v>
      </c>
      <c r="L35" s="353">
        <v>6</v>
      </c>
      <c r="M35" s="353" t="s">
        <v>510</v>
      </c>
    </row>
    <row r="36" spans="1:13" ht="77.25" customHeight="1">
      <c r="A36" s="341" t="s">
        <v>50</v>
      </c>
      <c r="B36" s="101" t="s">
        <v>499</v>
      </c>
      <c r="C36" s="356"/>
      <c r="D36" s="353"/>
      <c r="E36" s="385"/>
      <c r="F36" s="385"/>
      <c r="G36" s="385"/>
      <c r="H36" s="353"/>
      <c r="I36" s="353"/>
      <c r="J36" s="353"/>
      <c r="K36" s="353"/>
      <c r="L36" s="353"/>
      <c r="M36" s="353"/>
    </row>
    <row r="37" spans="1:13" s="347" customFormat="1" ht="93.75" customHeight="1">
      <c r="A37" s="348"/>
      <c r="B37" s="101" t="s">
        <v>514</v>
      </c>
      <c r="C37" s="356"/>
      <c r="D37" s="353"/>
      <c r="E37" s="385"/>
      <c r="F37" s="385"/>
      <c r="G37" s="385"/>
      <c r="H37" s="353"/>
      <c r="I37" s="353"/>
      <c r="J37" s="353"/>
      <c r="K37" s="353"/>
      <c r="L37" s="353"/>
      <c r="M37" s="353"/>
    </row>
    <row r="38" spans="1:13" ht="48" customHeight="1">
      <c r="A38" s="341" t="s">
        <v>32</v>
      </c>
      <c r="B38" s="349" t="s">
        <v>500</v>
      </c>
      <c r="C38" s="356" t="s">
        <v>507</v>
      </c>
      <c r="D38" s="353">
        <v>0.05</v>
      </c>
      <c r="E38" s="385">
        <v>0</v>
      </c>
      <c r="F38" s="396">
        <v>4</v>
      </c>
      <c r="G38" s="396">
        <v>4</v>
      </c>
      <c r="H38" s="361">
        <v>5</v>
      </c>
      <c r="I38" s="361">
        <v>5</v>
      </c>
      <c r="J38" s="361">
        <v>14</v>
      </c>
      <c r="K38" s="353">
        <v>6</v>
      </c>
      <c r="L38" s="353">
        <v>7</v>
      </c>
      <c r="M38" s="353"/>
    </row>
    <row r="39" spans="1:13" ht="96" customHeight="1">
      <c r="A39" s="341" t="s">
        <v>501</v>
      </c>
      <c r="B39" s="349" t="s">
        <v>502</v>
      </c>
      <c r="C39" s="356" t="s">
        <v>64</v>
      </c>
      <c r="D39" s="353">
        <v>0.05</v>
      </c>
      <c r="E39" s="385">
        <v>0</v>
      </c>
      <c r="F39" s="396">
        <v>1593</v>
      </c>
      <c r="G39" s="397">
        <v>5433</v>
      </c>
      <c r="H39" s="365">
        <v>20534</v>
      </c>
      <c r="I39" s="365">
        <v>20534</v>
      </c>
      <c r="J39" s="370">
        <v>20860</v>
      </c>
      <c r="K39" s="365">
        <v>3161</v>
      </c>
      <c r="L39" s="365">
        <v>1593</v>
      </c>
      <c r="M39" s="353"/>
    </row>
    <row r="40" spans="1:13" ht="37.5" customHeight="1">
      <c r="A40" s="341" t="s">
        <v>503</v>
      </c>
      <c r="B40" s="349" t="s">
        <v>504</v>
      </c>
      <c r="C40" s="356" t="s">
        <v>64</v>
      </c>
      <c r="D40" s="353">
        <v>0.05</v>
      </c>
      <c r="E40" s="361">
        <v>6</v>
      </c>
      <c r="F40" s="396">
        <v>7</v>
      </c>
      <c r="G40" s="391">
        <v>21</v>
      </c>
      <c r="H40" s="361">
        <v>14</v>
      </c>
      <c r="I40" s="361">
        <v>14</v>
      </c>
      <c r="J40" s="353">
        <v>43</v>
      </c>
      <c r="K40" s="361">
        <v>14</v>
      </c>
      <c r="L40" s="361">
        <v>14</v>
      </c>
      <c r="M40" s="353"/>
    </row>
    <row r="41" spans="1:13" s="347" customFormat="1" ht="177.75" customHeight="1">
      <c r="A41" s="348"/>
      <c r="B41" s="101" t="s">
        <v>515</v>
      </c>
      <c r="C41" s="356"/>
      <c r="D41" s="353"/>
      <c r="E41" s="361"/>
      <c r="F41" s="361"/>
      <c r="G41" s="385"/>
      <c r="H41" s="353"/>
      <c r="I41" s="353"/>
      <c r="J41" s="353"/>
      <c r="K41" s="353"/>
      <c r="L41" s="353"/>
      <c r="M41" s="353"/>
    </row>
    <row r="42" spans="1:13" ht="163.5" customHeight="1">
      <c r="A42" s="341" t="s">
        <v>505</v>
      </c>
      <c r="B42" s="101" t="s">
        <v>543</v>
      </c>
      <c r="C42" s="389" t="s">
        <v>64</v>
      </c>
      <c r="D42" s="353">
        <v>0.02</v>
      </c>
      <c r="E42" s="385">
        <v>0</v>
      </c>
      <c r="F42" s="361">
        <v>5</v>
      </c>
      <c r="G42" s="361">
        <v>5</v>
      </c>
      <c r="H42" s="361">
        <v>5</v>
      </c>
      <c r="I42" s="361">
        <v>5</v>
      </c>
      <c r="J42" s="361">
        <v>5</v>
      </c>
      <c r="K42" s="375">
        <v>5</v>
      </c>
      <c r="L42" s="375">
        <v>0</v>
      </c>
      <c r="M42" s="353"/>
    </row>
    <row r="43" spans="1:13" s="347" customFormat="1" ht="110.25" customHeight="1">
      <c r="A43" s="352"/>
      <c r="B43" s="101" t="s">
        <v>544</v>
      </c>
      <c r="C43" s="389"/>
      <c r="D43" s="353"/>
      <c r="E43" s="385"/>
      <c r="F43" s="361"/>
      <c r="G43" s="361"/>
      <c r="H43" s="361"/>
      <c r="I43" s="361"/>
      <c r="J43" s="361"/>
      <c r="K43" s="353"/>
      <c r="L43" s="353"/>
      <c r="M43" s="353"/>
    </row>
    <row r="44" spans="1:13" s="347" customFormat="1" ht="123.75" customHeight="1">
      <c r="A44" s="352"/>
      <c r="B44" s="101" t="s">
        <v>545</v>
      </c>
      <c r="C44" s="136" t="s">
        <v>64</v>
      </c>
      <c r="D44" s="361">
        <v>0.02</v>
      </c>
      <c r="E44" s="385">
        <v>0</v>
      </c>
      <c r="F44" s="361">
        <v>0</v>
      </c>
      <c r="G44" s="361">
        <v>0</v>
      </c>
      <c r="H44" s="361">
        <v>2</v>
      </c>
      <c r="I44" s="361">
        <v>2</v>
      </c>
      <c r="J44" s="361">
        <v>2</v>
      </c>
      <c r="K44" s="353">
        <v>0</v>
      </c>
      <c r="L44" s="353">
        <v>0</v>
      </c>
      <c r="M44" s="353"/>
    </row>
    <row r="46" spans="1:13" ht="37.5" customHeight="1">
      <c r="B46" s="425" t="s">
        <v>551</v>
      </c>
      <c r="C46" s="425"/>
      <c r="D46" s="346"/>
      <c r="E46" s="346"/>
      <c r="F46" s="346"/>
      <c r="G46" s="346"/>
      <c r="H46" s="346"/>
      <c r="I46" s="425" t="s">
        <v>549</v>
      </c>
      <c r="J46" s="425"/>
      <c r="K46" s="425"/>
      <c r="L46" s="425"/>
      <c r="M46" s="346"/>
    </row>
  </sheetData>
  <mergeCells count="17">
    <mergeCell ref="I1:M1"/>
    <mergeCell ref="A2:M2"/>
    <mergeCell ref="A3:A5"/>
    <mergeCell ref="B3:B5"/>
    <mergeCell ref="C3:C5"/>
    <mergeCell ref="D3:D5"/>
    <mergeCell ref="E3:G3"/>
    <mergeCell ref="H3:J3"/>
    <mergeCell ref="K3:L3"/>
    <mergeCell ref="M3:M5"/>
    <mergeCell ref="B46:C46"/>
    <mergeCell ref="I46:L46"/>
    <mergeCell ref="F4:G4"/>
    <mergeCell ref="I4:J4"/>
    <mergeCell ref="K4:K5"/>
    <mergeCell ref="L4:L5"/>
    <mergeCell ref="H4:H5"/>
  </mergeCells>
  <printOptions horizontalCentered="1"/>
  <pageMargins left="0.51181102362204722" right="0.31496062992125984" top="0.74803149606299213" bottom="0.74803149606299213" header="0.31496062992125984" footer="0.31496062992125984"/>
  <pageSetup paperSize="9" scale="70" fitToHeight="5" orientation="landscape" r:id="rId1"/>
  <headerFooter>
    <oddHeader>&amp;C&amp;P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40"/>
  <sheetViews>
    <sheetView topLeftCell="B1" workbookViewId="0"/>
  </sheetViews>
  <sheetFormatPr defaultColWidth="9.140625" defaultRowHeight="15"/>
  <cols>
    <col min="1" max="1" width="17.140625" style="32" hidden="1" customWidth="1"/>
    <col min="2" max="2" width="59.7109375" style="303" customWidth="1"/>
    <col min="3" max="4" width="17.140625" style="303" customWidth="1"/>
    <col min="5" max="5" width="20.5703125" style="303" customWidth="1"/>
    <col min="6" max="10" width="17.140625" style="303" customWidth="1"/>
    <col min="11" max="11" width="6.28515625" style="121" hidden="1" customWidth="1"/>
    <col min="12" max="13" width="4.7109375" style="121" hidden="1" customWidth="1"/>
    <col min="14" max="14" width="12.7109375" style="121" hidden="1" customWidth="1"/>
    <col min="15" max="15" width="5.5703125" style="121" hidden="1" customWidth="1"/>
    <col min="16" max="18" width="15.5703125" style="43" hidden="1" customWidth="1"/>
    <col min="19" max="19" width="17.42578125" style="43" hidden="1" customWidth="1"/>
    <col min="20" max="20" width="43.28515625" style="43" hidden="1" customWidth="1"/>
    <col min="21" max="22" width="15.5703125" style="43" hidden="1" customWidth="1"/>
    <col min="23" max="23" width="15.42578125" style="43" hidden="1" customWidth="1"/>
    <col min="24" max="24" width="15.7109375" style="43" hidden="1" customWidth="1"/>
    <col min="25" max="25" width="15" style="43" hidden="1" customWidth="1"/>
    <col min="26" max="27" width="15.42578125" style="303" hidden="1" customWidth="1"/>
    <col min="28" max="28" width="19" style="303" hidden="1" customWidth="1"/>
    <col min="29" max="16384" width="9.140625" style="32"/>
  </cols>
  <sheetData>
    <row r="1" spans="1:28" ht="62.25" customHeight="1">
      <c r="Q1" s="464" t="s">
        <v>107</v>
      </c>
      <c r="R1" s="464"/>
      <c r="S1" s="464"/>
      <c r="T1" s="293"/>
      <c r="V1" s="203"/>
      <c r="Z1" s="465" t="s">
        <v>134</v>
      </c>
      <c r="AA1" s="465"/>
      <c r="AB1" s="465"/>
    </row>
    <row r="2" spans="1:28" ht="18.75">
      <c r="B2" s="466" t="s">
        <v>167</v>
      </c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  <c r="P2" s="466"/>
      <c r="Q2" s="466"/>
      <c r="R2" s="466"/>
      <c r="S2" s="466"/>
      <c r="T2" s="147"/>
      <c r="U2" s="466" t="s">
        <v>161</v>
      </c>
      <c r="V2" s="466"/>
      <c r="W2" s="466"/>
      <c r="X2" s="466"/>
      <c r="Y2" s="466"/>
      <c r="Z2" s="466"/>
      <c r="AA2" s="466"/>
      <c r="AB2" s="466"/>
    </row>
    <row r="3" spans="1:28" ht="45">
      <c r="A3" s="445" t="s">
        <v>137</v>
      </c>
      <c r="B3" s="445" t="s">
        <v>418</v>
      </c>
      <c r="C3" s="435" t="s">
        <v>419</v>
      </c>
      <c r="D3" s="435" t="s">
        <v>421</v>
      </c>
      <c r="E3" s="284" t="s">
        <v>423</v>
      </c>
      <c r="F3" s="438" t="s">
        <v>424</v>
      </c>
      <c r="G3" s="439"/>
      <c r="H3" s="440"/>
      <c r="I3" s="438" t="s">
        <v>428</v>
      </c>
      <c r="J3" s="440"/>
      <c r="K3" s="467" t="s">
        <v>0</v>
      </c>
      <c r="L3" s="467"/>
      <c r="M3" s="467"/>
      <c r="N3" s="467"/>
      <c r="O3" s="467"/>
      <c r="P3" s="468" t="s">
        <v>84</v>
      </c>
      <c r="Q3" s="468"/>
      <c r="R3" s="468"/>
      <c r="S3" s="468"/>
      <c r="T3" s="469" t="s">
        <v>320</v>
      </c>
      <c r="U3" s="445" t="s">
        <v>131</v>
      </c>
      <c r="V3" s="445"/>
      <c r="W3" s="445"/>
      <c r="X3" s="445"/>
      <c r="Y3" s="445"/>
      <c r="Z3" s="445"/>
      <c r="AA3" s="445"/>
      <c r="AB3" s="445" t="s">
        <v>135</v>
      </c>
    </row>
    <row r="4" spans="1:28">
      <c r="A4" s="445"/>
      <c r="B4" s="445"/>
      <c r="C4" s="436"/>
      <c r="D4" s="436"/>
      <c r="E4" s="285"/>
      <c r="F4" s="285" t="s">
        <v>425</v>
      </c>
      <c r="G4" s="285" t="s">
        <v>426</v>
      </c>
      <c r="H4" s="285" t="s">
        <v>427</v>
      </c>
      <c r="I4" s="285" t="s">
        <v>429</v>
      </c>
      <c r="J4" s="285" t="s">
        <v>430</v>
      </c>
      <c r="K4" s="467"/>
      <c r="L4" s="467"/>
      <c r="M4" s="467"/>
      <c r="N4" s="467"/>
      <c r="O4" s="467"/>
      <c r="P4" s="468"/>
      <c r="Q4" s="468"/>
      <c r="R4" s="468"/>
      <c r="S4" s="468"/>
      <c r="T4" s="470"/>
      <c r="U4" s="468" t="s">
        <v>314</v>
      </c>
      <c r="V4" s="468"/>
      <c r="W4" s="445" t="s">
        <v>315</v>
      </c>
      <c r="X4" s="445"/>
      <c r="Y4" s="445"/>
      <c r="Z4" s="445" t="s">
        <v>34</v>
      </c>
      <c r="AA4" s="445"/>
      <c r="AB4" s="445"/>
    </row>
    <row r="5" spans="1:28" hidden="1">
      <c r="A5" s="445"/>
      <c r="B5" s="445"/>
      <c r="C5" s="436"/>
      <c r="D5" s="436"/>
      <c r="E5" s="285"/>
      <c r="F5" s="285"/>
      <c r="G5" s="285"/>
      <c r="H5" s="285"/>
      <c r="I5" s="285"/>
      <c r="J5" s="285"/>
      <c r="K5" s="467"/>
      <c r="L5" s="467"/>
      <c r="M5" s="467"/>
      <c r="N5" s="467"/>
      <c r="O5" s="467"/>
      <c r="P5" s="468"/>
      <c r="Q5" s="468"/>
      <c r="R5" s="468"/>
      <c r="S5" s="468"/>
      <c r="T5" s="470"/>
      <c r="U5" s="468"/>
      <c r="V5" s="468"/>
      <c r="W5" s="472" t="s">
        <v>313</v>
      </c>
      <c r="X5" s="474" t="s">
        <v>316</v>
      </c>
      <c r="Y5" s="474"/>
      <c r="Z5" s="445"/>
      <c r="AA5" s="445"/>
      <c r="AB5" s="445"/>
    </row>
    <row r="6" spans="1:28" hidden="1">
      <c r="A6" s="445"/>
      <c r="B6" s="445"/>
      <c r="C6" s="437"/>
      <c r="D6" s="437"/>
      <c r="E6" s="286"/>
      <c r="F6" s="286"/>
      <c r="G6" s="286"/>
      <c r="H6" s="286"/>
      <c r="I6" s="286"/>
      <c r="J6" s="286"/>
      <c r="K6" s="299" t="s">
        <v>1</v>
      </c>
      <c r="L6" s="299" t="s">
        <v>169</v>
      </c>
      <c r="M6" s="299" t="s">
        <v>170</v>
      </c>
      <c r="N6" s="299" t="s">
        <v>2</v>
      </c>
      <c r="O6" s="299" t="s">
        <v>3</v>
      </c>
      <c r="P6" s="191">
        <v>2017</v>
      </c>
      <c r="Q6" s="191">
        <v>2018</v>
      </c>
      <c r="R6" s="191">
        <v>2019</v>
      </c>
      <c r="S6" s="298" t="s">
        <v>4</v>
      </c>
      <c r="T6" s="471"/>
      <c r="U6" s="298" t="s">
        <v>132</v>
      </c>
      <c r="V6" s="298" t="s">
        <v>133</v>
      </c>
      <c r="W6" s="473"/>
      <c r="X6" s="298" t="s">
        <v>132</v>
      </c>
      <c r="Y6" s="298" t="s">
        <v>133</v>
      </c>
      <c r="Z6" s="283" t="s">
        <v>317</v>
      </c>
      <c r="AA6" s="283" t="s">
        <v>321</v>
      </c>
      <c r="AB6" s="445"/>
    </row>
    <row r="7" spans="1:28">
      <c r="A7" s="441" t="s">
        <v>48</v>
      </c>
      <c r="B7" s="441" t="s">
        <v>139</v>
      </c>
      <c r="C7" s="441" t="s">
        <v>420</v>
      </c>
      <c r="D7" s="441" t="s">
        <v>422</v>
      </c>
      <c r="E7" s="288">
        <f>S7/1000</f>
        <v>1203844.2437100001</v>
      </c>
      <c r="F7" s="288">
        <f>P7/1000</f>
        <v>540040.48071000003</v>
      </c>
      <c r="G7" s="288">
        <f>Y7/1000</f>
        <v>519850.38351000007</v>
      </c>
      <c r="H7" s="313">
        <f>G7/F7*100</f>
        <v>96.261373374555987</v>
      </c>
      <c r="I7" s="288">
        <f>Q7/1000</f>
        <v>399429.80699999997</v>
      </c>
      <c r="J7" s="288">
        <f>R7/1000</f>
        <v>264373.95600000001</v>
      </c>
      <c r="K7" s="455" t="s">
        <v>5</v>
      </c>
      <c r="L7" s="455" t="str">
        <f>K7</f>
        <v>Х</v>
      </c>
      <c r="M7" s="455" t="str">
        <f>L7</f>
        <v>Х</v>
      </c>
      <c r="N7" s="462">
        <v>1200000000</v>
      </c>
      <c r="O7" s="455" t="s">
        <v>116</v>
      </c>
      <c r="P7" s="449">
        <f>P11+P45+P76+P92+P122</f>
        <v>540040480.71000004</v>
      </c>
      <c r="Q7" s="449">
        <f>Q11+Q45+Q76+Q92+Q122</f>
        <v>399429807</v>
      </c>
      <c r="R7" s="449">
        <f>R11+R45+R76+R92+R122</f>
        <v>264373956</v>
      </c>
      <c r="S7" s="449">
        <f>S11+S45+S76+S92+S122</f>
        <v>1203844243.71</v>
      </c>
      <c r="T7" s="146" t="s">
        <v>318</v>
      </c>
      <c r="U7" s="63">
        <f>'[1]06. Пр.1 Распределение. Отч.7'!$V$7</f>
        <v>466973140.89999998</v>
      </c>
      <c r="V7" s="63">
        <f>'[1]06. Пр.1 Распределение. Отч.7'!$W$7</f>
        <v>463597620.02999997</v>
      </c>
      <c r="W7" s="204">
        <f>P7</f>
        <v>540040480.71000004</v>
      </c>
      <c r="X7" s="204">
        <f>X11+X45+X76+X92+X122</f>
        <v>540040480.71000004</v>
      </c>
      <c r="Y7" s="204">
        <f>Y11+Y45+Y76+Y92+Y122</f>
        <v>519850383.51000005</v>
      </c>
      <c r="Z7" s="204" t="e">
        <f>Z11+Z45+Z76+Z92+Z122</f>
        <v>#REF!</v>
      </c>
      <c r="AA7" s="204" t="e">
        <f>AA11+AA45+AA76+AA92+AA122</f>
        <v>#REF!</v>
      </c>
      <c r="AB7" s="283"/>
    </row>
    <row r="8" spans="1:28" ht="15" hidden="1" customHeight="1">
      <c r="A8" s="442"/>
      <c r="B8" s="442"/>
      <c r="C8" s="442"/>
      <c r="D8" s="442"/>
      <c r="E8" s="289"/>
      <c r="F8" s="288">
        <f t="shared" ref="F8:F71" si="0">P8/1000</f>
        <v>0</v>
      </c>
      <c r="G8" s="288">
        <f t="shared" ref="G8:G71" si="1">Y8/1000</f>
        <v>0</v>
      </c>
      <c r="H8" s="313" t="e">
        <f t="shared" ref="H8:H71" si="2">G8/F8*100</f>
        <v>#DIV/0!</v>
      </c>
      <c r="I8" s="288">
        <f t="shared" ref="I8:I71" si="3">Q8/1000</f>
        <v>0</v>
      </c>
      <c r="J8" s="288">
        <f t="shared" ref="J8:J71" si="4">R8/1000</f>
        <v>0</v>
      </c>
      <c r="K8" s="456"/>
      <c r="L8" s="456"/>
      <c r="M8" s="456"/>
      <c r="N8" s="463"/>
      <c r="O8" s="456"/>
      <c r="P8" s="450"/>
      <c r="Q8" s="450"/>
      <c r="R8" s="450"/>
      <c r="S8" s="450"/>
      <c r="T8" s="146" t="s">
        <v>140</v>
      </c>
      <c r="U8" s="63"/>
      <c r="V8" s="63"/>
      <c r="W8" s="204"/>
      <c r="X8" s="204"/>
      <c r="Y8" s="204"/>
      <c r="Z8" s="204"/>
      <c r="AA8" s="204"/>
      <c r="AB8" s="283"/>
    </row>
    <row r="9" spans="1:28" ht="15" hidden="1" customHeight="1">
      <c r="A9" s="442"/>
      <c r="B9" s="442"/>
      <c r="C9" s="442"/>
      <c r="D9" s="442"/>
      <c r="E9" s="289"/>
      <c r="F9" s="288">
        <f t="shared" si="0"/>
        <v>0</v>
      </c>
      <c r="G9" s="288">
        <f t="shared" si="1"/>
        <v>519741.85351000004</v>
      </c>
      <c r="H9" s="313" t="e">
        <f t="shared" si="2"/>
        <v>#DIV/0!</v>
      </c>
      <c r="I9" s="288">
        <f t="shared" si="3"/>
        <v>0</v>
      </c>
      <c r="J9" s="288">
        <f t="shared" si="4"/>
        <v>0</v>
      </c>
      <c r="K9" s="456"/>
      <c r="L9" s="456"/>
      <c r="M9" s="456"/>
      <c r="N9" s="463"/>
      <c r="O9" s="456"/>
      <c r="P9" s="450"/>
      <c r="Q9" s="450"/>
      <c r="R9" s="450"/>
      <c r="S9" s="450"/>
      <c r="T9" s="148" t="s">
        <v>319</v>
      </c>
      <c r="U9" s="63">
        <f>'[1]06. Пр.1 Распределение. Отч.7'!$V$9</f>
        <v>466911208.89999998</v>
      </c>
      <c r="V9" s="63">
        <f>'[1]06. Пр.1 Распределение. Отч.7'!$W$9</f>
        <v>463535688.02999997</v>
      </c>
      <c r="W9" s="204">
        <f>W7-W10</f>
        <v>539931950.71000004</v>
      </c>
      <c r="X9" s="204">
        <f>X7-X10</f>
        <v>539931950.71000004</v>
      </c>
      <c r="Y9" s="204">
        <f>Y7-Y10</f>
        <v>519741853.51000005</v>
      </c>
      <c r="Z9" s="204" t="e">
        <f>Z7</f>
        <v>#REF!</v>
      </c>
      <c r="AA9" s="204" t="e">
        <f>AA7</f>
        <v>#REF!</v>
      </c>
      <c r="AB9" s="283"/>
    </row>
    <row r="10" spans="1:28" ht="30" hidden="1" customHeight="1">
      <c r="A10" s="296"/>
      <c r="B10" s="296"/>
      <c r="C10" s="442"/>
      <c r="D10" s="442"/>
      <c r="E10" s="289"/>
      <c r="F10" s="288">
        <f t="shared" si="0"/>
        <v>0</v>
      </c>
      <c r="G10" s="288">
        <f t="shared" si="1"/>
        <v>108.53</v>
      </c>
      <c r="H10" s="313" t="e">
        <f t="shared" si="2"/>
        <v>#DIV/0!</v>
      </c>
      <c r="I10" s="288">
        <f t="shared" si="3"/>
        <v>0</v>
      </c>
      <c r="J10" s="288">
        <f t="shared" si="4"/>
        <v>0</v>
      </c>
      <c r="K10" s="292"/>
      <c r="L10" s="292"/>
      <c r="M10" s="292"/>
      <c r="N10" s="300"/>
      <c r="O10" s="292"/>
      <c r="P10" s="291"/>
      <c r="Q10" s="291"/>
      <c r="R10" s="291"/>
      <c r="S10" s="291"/>
      <c r="T10" s="148" t="s">
        <v>346</v>
      </c>
      <c r="U10" s="63">
        <f>U48</f>
        <v>0</v>
      </c>
      <c r="V10" s="63">
        <f t="shared" ref="V10:AA10" si="5">V48</f>
        <v>0</v>
      </c>
      <c r="W10" s="63">
        <f t="shared" si="5"/>
        <v>108530</v>
      </c>
      <c r="X10" s="63">
        <f t="shared" si="5"/>
        <v>108530</v>
      </c>
      <c r="Y10" s="63">
        <f t="shared" si="5"/>
        <v>108530</v>
      </c>
      <c r="Z10" s="63">
        <f t="shared" si="5"/>
        <v>0</v>
      </c>
      <c r="AA10" s="63">
        <f t="shared" si="5"/>
        <v>0</v>
      </c>
      <c r="AB10" s="283"/>
    </row>
    <row r="11" spans="1:28" ht="15" customHeight="1">
      <c r="A11" s="452" t="s">
        <v>6</v>
      </c>
      <c r="B11" s="441" t="s">
        <v>72</v>
      </c>
      <c r="C11" s="442"/>
      <c r="D11" s="442"/>
      <c r="E11" s="288">
        <f>P11/1000</f>
        <v>259944.91930000001</v>
      </c>
      <c r="F11" s="288">
        <f t="shared" si="0"/>
        <v>259944.91930000001</v>
      </c>
      <c r="G11" s="288">
        <f t="shared" si="1"/>
        <v>258582.12221000003</v>
      </c>
      <c r="H11" s="313">
        <f t="shared" si="2"/>
        <v>99.475736208397606</v>
      </c>
      <c r="I11" s="288">
        <f t="shared" si="3"/>
        <v>197105.40063999998</v>
      </c>
      <c r="J11" s="288">
        <f t="shared" si="4"/>
        <v>83496.839000000007</v>
      </c>
      <c r="K11" s="455" t="s">
        <v>5</v>
      </c>
      <c r="L11" s="455" t="str">
        <f>K11</f>
        <v>Х</v>
      </c>
      <c r="M11" s="455" t="str">
        <f>L11</f>
        <v>Х</v>
      </c>
      <c r="N11" s="455">
        <v>1210000000</v>
      </c>
      <c r="O11" s="455" t="s">
        <v>116</v>
      </c>
      <c r="P11" s="449">
        <f>SUM(P15:P44)/2</f>
        <v>259944919.30000001</v>
      </c>
      <c r="Q11" s="449">
        <f>SUM(Q15:Q44)/2</f>
        <v>197105400.63999999</v>
      </c>
      <c r="R11" s="449">
        <f>SUM(R15:R44)/2</f>
        <v>83496839</v>
      </c>
      <c r="S11" s="449">
        <f>SUM(S15:S44)/2</f>
        <v>540547158.93999994</v>
      </c>
      <c r="T11" s="146" t="s">
        <v>318</v>
      </c>
      <c r="U11" s="63">
        <f>U13</f>
        <v>246372255.24999997</v>
      </c>
      <c r="V11" s="63">
        <f>V13</f>
        <v>246272255.14999998</v>
      </c>
      <c r="W11" s="204">
        <f>'ПР3. 10.ПП1.Дороги.2.Мер.'!H20</f>
        <v>259944919.30000001</v>
      </c>
      <c r="X11" s="204">
        <f>SUM(X15:X44)/2</f>
        <v>259944919.30000001</v>
      </c>
      <c r="Y11" s="204">
        <f>SUM(Y15:Y44)/2</f>
        <v>258582122.21000004</v>
      </c>
      <c r="Z11" s="204">
        <f>'ПР3. 10.ПП1.Дороги.2.Мер.'!I20</f>
        <v>197105400.63999999</v>
      </c>
      <c r="AA11" s="204">
        <f>'ПР3. 10.ПП1.Дороги.2.Мер.'!J20</f>
        <v>83496839</v>
      </c>
      <c r="AB11" s="61"/>
    </row>
    <row r="12" spans="1:28" ht="15" hidden="1" customHeight="1">
      <c r="A12" s="453"/>
      <c r="B12" s="442"/>
      <c r="C12" s="442"/>
      <c r="D12" s="442"/>
      <c r="E12" s="289"/>
      <c r="F12" s="288">
        <f t="shared" si="0"/>
        <v>0</v>
      </c>
      <c r="G12" s="288">
        <f t="shared" si="1"/>
        <v>0</v>
      </c>
      <c r="H12" s="313" t="e">
        <f t="shared" si="2"/>
        <v>#DIV/0!</v>
      </c>
      <c r="I12" s="288">
        <f t="shared" si="3"/>
        <v>0</v>
      </c>
      <c r="J12" s="288">
        <f t="shared" si="4"/>
        <v>0</v>
      </c>
      <c r="K12" s="456"/>
      <c r="L12" s="456"/>
      <c r="M12" s="456"/>
      <c r="N12" s="456"/>
      <c r="O12" s="456"/>
      <c r="P12" s="450"/>
      <c r="Q12" s="450"/>
      <c r="R12" s="450"/>
      <c r="S12" s="450"/>
      <c r="T12" s="146" t="s">
        <v>140</v>
      </c>
      <c r="U12" s="63"/>
      <c r="V12" s="63"/>
      <c r="W12" s="204"/>
      <c r="X12" s="204"/>
      <c r="Y12" s="204"/>
      <c r="Z12" s="204"/>
      <c r="AA12" s="204"/>
      <c r="AB12" s="61"/>
    </row>
    <row r="13" spans="1:28" ht="15" hidden="1" customHeight="1">
      <c r="A13" s="453"/>
      <c r="B13" s="442"/>
      <c r="C13" s="442"/>
      <c r="D13" s="442"/>
      <c r="E13" s="289"/>
      <c r="F13" s="288">
        <f t="shared" si="0"/>
        <v>0</v>
      </c>
      <c r="G13" s="288">
        <f t="shared" si="1"/>
        <v>258582.12221000003</v>
      </c>
      <c r="H13" s="313" t="e">
        <f t="shared" si="2"/>
        <v>#DIV/0!</v>
      </c>
      <c r="I13" s="288">
        <f t="shared" si="3"/>
        <v>0</v>
      </c>
      <c r="J13" s="288">
        <f t="shared" si="4"/>
        <v>0</v>
      </c>
      <c r="K13" s="456"/>
      <c r="L13" s="456"/>
      <c r="M13" s="456"/>
      <c r="N13" s="456"/>
      <c r="O13" s="456"/>
      <c r="P13" s="450"/>
      <c r="Q13" s="450"/>
      <c r="R13" s="450"/>
      <c r="S13" s="450"/>
      <c r="T13" s="148" t="s">
        <v>319</v>
      </c>
      <c r="U13" s="63">
        <f>'[1]06. Пр.1 Распределение. Отч.7'!$V$13</f>
        <v>246372255.24999997</v>
      </c>
      <c r="V13" s="63">
        <f>'[1]06. Пр.1 Распределение. Отч.7'!$W$13</f>
        <v>246272255.14999998</v>
      </c>
      <c r="W13" s="204">
        <f>'ПР3. 10.ПП1.Дороги.2.Мер.'!H22</f>
        <v>259944919.30000001</v>
      </c>
      <c r="X13" s="204">
        <f>X11</f>
        <v>259944919.30000001</v>
      </c>
      <c r="Y13" s="204">
        <f>Y11</f>
        <v>258582122.21000004</v>
      </c>
      <c r="Z13" s="204">
        <f>'ПР3. 10.ПП1.Дороги.2.Мер.'!I22</f>
        <v>197105400.63999999</v>
      </c>
      <c r="AA13" s="204">
        <f>'ПР3. 10.ПП1.Дороги.2.Мер.'!J22</f>
        <v>83496839</v>
      </c>
      <c r="AB13" s="61"/>
    </row>
    <row r="14" spans="1:28" ht="15" hidden="1" customHeight="1">
      <c r="A14" s="294"/>
      <c r="B14" s="205" t="s">
        <v>260</v>
      </c>
      <c r="C14" s="442"/>
      <c r="D14" s="442"/>
      <c r="E14" s="314"/>
      <c r="F14" s="288">
        <f t="shared" si="0"/>
        <v>259944.91930000001</v>
      </c>
      <c r="G14" s="288">
        <f t="shared" si="1"/>
        <v>0</v>
      </c>
      <c r="H14" s="313">
        <f t="shared" si="2"/>
        <v>0</v>
      </c>
      <c r="I14" s="288">
        <f t="shared" si="3"/>
        <v>197105.40063999998</v>
      </c>
      <c r="J14" s="288">
        <f t="shared" si="4"/>
        <v>83496.839000000007</v>
      </c>
      <c r="K14" s="122"/>
      <c r="L14" s="122"/>
      <c r="M14" s="122"/>
      <c r="N14" s="122"/>
      <c r="O14" s="122"/>
      <c r="P14" s="139">
        <f>'ПР3. 10.ПП1.Дороги.2.Мер.'!H20</f>
        <v>259944919.30000001</v>
      </c>
      <c r="Q14" s="139">
        <f>'ПР3. 10.ПП1.Дороги.2.Мер.'!I20</f>
        <v>197105400.63999999</v>
      </c>
      <c r="R14" s="139">
        <f>'ПР3. 10.ПП1.Дороги.2.Мер.'!J20</f>
        <v>83496839</v>
      </c>
      <c r="S14" s="139">
        <f>'ПР3. 10.ПП1.Дороги.2.Мер.'!K20</f>
        <v>540547158.94000006</v>
      </c>
      <c r="T14" s="139"/>
      <c r="U14" s="63"/>
      <c r="V14" s="63"/>
      <c r="W14" s="204"/>
      <c r="X14" s="204"/>
      <c r="Y14" s="204"/>
      <c r="Z14" s="204"/>
      <c r="AA14" s="204"/>
      <c r="AB14" s="61"/>
    </row>
    <row r="15" spans="1:28">
      <c r="A15" s="435" t="s">
        <v>25</v>
      </c>
      <c r="B15" s="43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5" s="442"/>
      <c r="D15" s="442"/>
      <c r="E15" s="288">
        <f t="shared" ref="E15:E46" si="6">P15/1000</f>
        <v>87718.6</v>
      </c>
      <c r="F15" s="288">
        <f t="shared" si="0"/>
        <v>87718.6</v>
      </c>
      <c r="G15" s="288">
        <f t="shared" si="1"/>
        <v>87718.6</v>
      </c>
      <c r="H15" s="313">
        <f t="shared" si="2"/>
        <v>100</v>
      </c>
      <c r="I15" s="288">
        <f t="shared" si="3"/>
        <v>94155.3</v>
      </c>
      <c r="J15" s="288">
        <f t="shared" si="4"/>
        <v>0</v>
      </c>
      <c r="K15" s="123" t="s">
        <v>116</v>
      </c>
      <c r="L15" s="123" t="s">
        <v>116</v>
      </c>
      <c r="M15" s="123" t="s">
        <v>116</v>
      </c>
      <c r="N15" s="123" t="str">
        <f>N17</f>
        <v>1210075080</v>
      </c>
      <c r="O15" s="123" t="s">
        <v>116</v>
      </c>
      <c r="P15" s="60">
        <f>P17</f>
        <v>87718600</v>
      </c>
      <c r="Q15" s="60">
        <f t="shared" ref="Q15:S15" si="7">Q17</f>
        <v>94155300</v>
      </c>
      <c r="R15" s="60">
        <f t="shared" si="7"/>
        <v>0</v>
      </c>
      <c r="S15" s="60">
        <f t="shared" si="7"/>
        <v>181873900</v>
      </c>
      <c r="T15" s="146" t="s">
        <v>318</v>
      </c>
      <c r="U15" s="60">
        <f>'[1]06. Пр.1 Распределение. Отч.7'!$V$13</f>
        <v>246372255.24999997</v>
      </c>
      <c r="V15" s="60">
        <f>'[1]06. Пр.1 Распределение. Отч.7'!$V$13</f>
        <v>246372255.24999997</v>
      </c>
      <c r="W15" s="60">
        <f>W17</f>
        <v>87718600</v>
      </c>
      <c r="X15" s="60">
        <f>X17</f>
        <v>87718600</v>
      </c>
      <c r="Y15" s="60">
        <f>Y17</f>
        <v>87718600</v>
      </c>
      <c r="Z15" s="60">
        <f>Z17</f>
        <v>94155300</v>
      </c>
      <c r="AA15" s="60">
        <f>AA17</f>
        <v>0</v>
      </c>
      <c r="AB15" s="444"/>
    </row>
    <row r="16" spans="1:28" ht="15" hidden="1" customHeight="1">
      <c r="A16" s="436"/>
      <c r="B16" s="436"/>
      <c r="C16" s="442"/>
      <c r="D16" s="442"/>
      <c r="E16" s="288">
        <f t="shared" si="6"/>
        <v>0</v>
      </c>
      <c r="F16" s="288">
        <f t="shared" si="0"/>
        <v>0</v>
      </c>
      <c r="G16" s="288">
        <f t="shared" si="1"/>
        <v>0</v>
      </c>
      <c r="H16" s="313" t="e">
        <f t="shared" si="2"/>
        <v>#DIV/0!</v>
      </c>
      <c r="I16" s="288">
        <f t="shared" si="3"/>
        <v>0</v>
      </c>
      <c r="J16" s="288">
        <f t="shared" si="4"/>
        <v>0</v>
      </c>
      <c r="K16" s="44"/>
      <c r="L16" s="124"/>
      <c r="M16" s="124"/>
      <c r="N16" s="124"/>
      <c r="O16" s="124"/>
      <c r="P16" s="38"/>
      <c r="Q16" s="38"/>
      <c r="R16" s="38"/>
      <c r="S16" s="38"/>
      <c r="T16" s="146" t="s">
        <v>140</v>
      </c>
      <c r="U16" s="38"/>
      <c r="V16" s="38"/>
      <c r="W16" s="37"/>
      <c r="X16" s="37"/>
      <c r="Y16" s="37"/>
      <c r="Z16" s="37"/>
      <c r="AA16" s="37"/>
      <c r="AB16" s="444"/>
    </row>
    <row r="17" spans="1:28" ht="15" hidden="1" customHeight="1">
      <c r="A17" s="437"/>
      <c r="B17" s="437"/>
      <c r="C17" s="442"/>
      <c r="D17" s="442"/>
      <c r="E17" s="288">
        <f t="shared" si="6"/>
        <v>87718.6</v>
      </c>
      <c r="F17" s="288">
        <f t="shared" si="0"/>
        <v>87718.6</v>
      </c>
      <c r="G17" s="288">
        <f t="shared" si="1"/>
        <v>87718.6</v>
      </c>
      <c r="H17" s="313">
        <f t="shared" si="2"/>
        <v>100</v>
      </c>
      <c r="I17" s="288">
        <f t="shared" si="3"/>
        <v>94155.3</v>
      </c>
      <c r="J17" s="288">
        <f t="shared" si="4"/>
        <v>0</v>
      </c>
      <c r="K17" s="44" t="str">
        <f>'ПР3. 10.ПП1.Дороги.2.Мер.'!C9</f>
        <v>009</v>
      </c>
      <c r="L17" s="44" t="str">
        <f>'ПР3. 10.ПП1.Дороги.2.Мер.'!D9</f>
        <v>04</v>
      </c>
      <c r="M17" s="44" t="str">
        <f>'ПР3. 10.ПП1.Дороги.2.Мер.'!E9</f>
        <v>09</v>
      </c>
      <c r="N17" s="44" t="str">
        <f>'ПР3. 10.ПП1.Дороги.2.Мер.'!F9</f>
        <v>1210075080</v>
      </c>
      <c r="O17" s="44">
        <f>'ПР3. 10.ПП1.Дороги.2.Мер.'!G9</f>
        <v>240</v>
      </c>
      <c r="P17" s="38">
        <f>'ПР3. 10.ПП1.Дороги.2.Мер.'!H9</f>
        <v>87718600</v>
      </c>
      <c r="Q17" s="38">
        <f>'ПР3. 10.ПП1.Дороги.2.Мер.'!I9</f>
        <v>94155300</v>
      </c>
      <c r="R17" s="38">
        <f>'ПР3. 10.ПП1.Дороги.2.Мер.'!J9</f>
        <v>0</v>
      </c>
      <c r="S17" s="38">
        <f>'ПР3. 10.ПП1.Дороги.2.Мер.'!K9</f>
        <v>181873900</v>
      </c>
      <c r="T17" s="148" t="s">
        <v>319</v>
      </c>
      <c r="U17" s="38">
        <f>'[1]06. Пр.1 Распределение. Отч.7'!$V$16</f>
        <v>83303500</v>
      </c>
      <c r="V17" s="38">
        <f>'[1]06. Пр.1 Распределение. Отч.7'!$W$16</f>
        <v>83303500</v>
      </c>
      <c r="W17" s="38">
        <f>P17</f>
        <v>87718600</v>
      </c>
      <c r="X17" s="38">
        <f>W17</f>
        <v>87718600</v>
      </c>
      <c r="Y17" s="38">
        <f>X17</f>
        <v>87718600</v>
      </c>
      <c r="Z17" s="38">
        <f>Q17</f>
        <v>94155300</v>
      </c>
      <c r="AA17" s="38">
        <f>R17</f>
        <v>0</v>
      </c>
      <c r="AB17" s="444"/>
    </row>
    <row r="18" spans="1:28">
      <c r="A18" s="435" t="s">
        <v>26</v>
      </c>
      <c r="B18" s="435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8" s="442"/>
      <c r="D18" s="442"/>
      <c r="E18" s="288">
        <f t="shared" si="6"/>
        <v>83496.839000000007</v>
      </c>
      <c r="F18" s="288">
        <f t="shared" si="0"/>
        <v>83496.839000000007</v>
      </c>
      <c r="G18" s="288">
        <f t="shared" si="1"/>
        <v>83496.839000000007</v>
      </c>
      <c r="H18" s="313">
        <f t="shared" si="2"/>
        <v>100</v>
      </c>
      <c r="I18" s="288">
        <f t="shared" si="3"/>
        <v>102950.10064</v>
      </c>
      <c r="J18" s="288">
        <f t="shared" si="4"/>
        <v>83496.839000000007</v>
      </c>
      <c r="K18" s="123" t="s">
        <v>116</v>
      </c>
      <c r="L18" s="123" t="s">
        <v>116</v>
      </c>
      <c r="M18" s="123" t="s">
        <v>116</v>
      </c>
      <c r="N18" s="123" t="str">
        <f>'ПР3. 10.ПП1.Дороги.2.Мер.'!F10</f>
        <v>12100S5080</v>
      </c>
      <c r="O18" s="123" t="s">
        <v>116</v>
      </c>
      <c r="P18" s="60">
        <f>P20</f>
        <v>83496839</v>
      </c>
      <c r="Q18" s="60">
        <f t="shared" ref="Q18:S18" si="8">Q20</f>
        <v>102950100.64</v>
      </c>
      <c r="R18" s="60">
        <f t="shared" si="8"/>
        <v>83496839</v>
      </c>
      <c r="S18" s="60">
        <f t="shared" si="8"/>
        <v>269943778.63999999</v>
      </c>
      <c r="T18" s="146" t="s">
        <v>318</v>
      </c>
      <c r="U18" s="60">
        <f>U20</f>
        <v>83496839</v>
      </c>
      <c r="V18" s="60">
        <f t="shared" ref="V18" si="9">V20</f>
        <v>83496839</v>
      </c>
      <c r="W18" s="60">
        <f>W20</f>
        <v>83496839</v>
      </c>
      <c r="X18" s="60">
        <f>X20</f>
        <v>83496839</v>
      </c>
      <c r="Y18" s="60">
        <f>Y20</f>
        <v>83496839</v>
      </c>
      <c r="Z18" s="60">
        <f>Z20</f>
        <v>102950100.64</v>
      </c>
      <c r="AA18" s="60">
        <f>AA20</f>
        <v>83496839</v>
      </c>
      <c r="AB18" s="444"/>
    </row>
    <row r="19" spans="1:28" ht="15" hidden="1" customHeight="1">
      <c r="A19" s="436"/>
      <c r="B19" s="436"/>
      <c r="C19" s="442"/>
      <c r="D19" s="442"/>
      <c r="E19" s="288">
        <f t="shared" si="6"/>
        <v>0</v>
      </c>
      <c r="F19" s="288">
        <f t="shared" si="0"/>
        <v>0</v>
      </c>
      <c r="G19" s="288">
        <f t="shared" si="1"/>
        <v>0</v>
      </c>
      <c r="H19" s="313" t="e">
        <f t="shared" si="2"/>
        <v>#DIV/0!</v>
      </c>
      <c r="I19" s="288">
        <f t="shared" si="3"/>
        <v>0</v>
      </c>
      <c r="J19" s="288">
        <f t="shared" si="4"/>
        <v>0</v>
      </c>
      <c r="K19" s="44"/>
      <c r="L19" s="124"/>
      <c r="M19" s="124"/>
      <c r="N19" s="124"/>
      <c r="O19" s="124"/>
      <c r="P19" s="38"/>
      <c r="Q19" s="38"/>
      <c r="R19" s="38"/>
      <c r="S19" s="38"/>
      <c r="T19" s="146" t="s">
        <v>140</v>
      </c>
      <c r="U19" s="38"/>
      <c r="V19" s="38"/>
      <c r="W19" s="37"/>
      <c r="X19" s="37"/>
      <c r="Y19" s="37"/>
      <c r="Z19" s="37"/>
      <c r="AA19" s="37"/>
      <c r="AB19" s="444"/>
    </row>
    <row r="20" spans="1:28" ht="15" hidden="1" customHeight="1">
      <c r="A20" s="437"/>
      <c r="B20" s="437"/>
      <c r="C20" s="442"/>
      <c r="D20" s="442"/>
      <c r="E20" s="288">
        <f t="shared" si="6"/>
        <v>83496.839000000007</v>
      </c>
      <c r="F20" s="288">
        <f t="shared" si="0"/>
        <v>83496.839000000007</v>
      </c>
      <c r="G20" s="288">
        <f t="shared" si="1"/>
        <v>83496.839000000007</v>
      </c>
      <c r="H20" s="313">
        <f t="shared" si="2"/>
        <v>100</v>
      </c>
      <c r="I20" s="288">
        <f t="shared" si="3"/>
        <v>102950.10064</v>
      </c>
      <c r="J20" s="288">
        <f t="shared" si="4"/>
        <v>83496.839000000007</v>
      </c>
      <c r="K20" s="44" t="str">
        <f>'ПР3. 10.ПП1.Дороги.2.Мер.'!C10</f>
        <v>009</v>
      </c>
      <c r="L20" s="44" t="str">
        <f>'ПР3. 10.ПП1.Дороги.2.Мер.'!D10</f>
        <v>04</v>
      </c>
      <c r="M20" s="44" t="str">
        <f>'ПР3. 10.ПП1.Дороги.2.Мер.'!E10</f>
        <v>09</v>
      </c>
      <c r="N20" s="44" t="str">
        <f>'ПР3. 10.ПП1.Дороги.2.Мер.'!F10</f>
        <v>12100S5080</v>
      </c>
      <c r="O20" s="44">
        <f>'ПР3. 10.ПП1.Дороги.2.Мер.'!G10</f>
        <v>240</v>
      </c>
      <c r="P20" s="38">
        <f>'ПР3. 10.ПП1.Дороги.2.Мер.'!H10</f>
        <v>83496839</v>
      </c>
      <c r="Q20" s="38">
        <f>'ПР3. 10.ПП1.Дороги.2.Мер.'!I10</f>
        <v>102950100.64</v>
      </c>
      <c r="R20" s="38">
        <f>'ПР3. 10.ПП1.Дороги.2.Мер.'!J10</f>
        <v>83496839</v>
      </c>
      <c r="S20" s="38">
        <f>'ПР3. 10.ПП1.Дороги.2.Мер.'!K10</f>
        <v>269943778.63999999</v>
      </c>
      <c r="T20" s="148" t="s">
        <v>319</v>
      </c>
      <c r="U20" s="38">
        <f>'[1]06. Пр.1 Распределение. Отч.7'!$V$19</f>
        <v>83496839</v>
      </c>
      <c r="V20" s="38">
        <f>'[1]06. Пр.1 Распределение. Отч.7'!$W$19</f>
        <v>83496839</v>
      </c>
      <c r="W20" s="38">
        <f>P20</f>
        <v>83496839</v>
      </c>
      <c r="X20" s="38">
        <f>W20</f>
        <v>83496839</v>
      </c>
      <c r="Y20" s="38">
        <v>83496839</v>
      </c>
      <c r="Z20" s="38">
        <f>Q20</f>
        <v>102950100.64</v>
      </c>
      <c r="AA20" s="38">
        <f>R20</f>
        <v>83496839</v>
      </c>
      <c r="AB20" s="444"/>
    </row>
    <row r="21" spans="1:28">
      <c r="A21" s="435" t="s">
        <v>27</v>
      </c>
      <c r="B21" s="435" t="str">
        <f>'ПР3. 10.ПП1.Дороги.2.Мер.'!A12</f>
        <v>Строительство внутриквартального проезда пр. Ленинградский - ул. Царевского за счет средств муниципального дорожного фонда</v>
      </c>
      <c r="C21" s="442"/>
      <c r="D21" s="442"/>
      <c r="E21" s="288">
        <f t="shared" si="6"/>
        <v>0</v>
      </c>
      <c r="F21" s="288">
        <f t="shared" si="0"/>
        <v>0</v>
      </c>
      <c r="G21" s="288">
        <f t="shared" si="1"/>
        <v>0</v>
      </c>
      <c r="H21" s="313">
        <v>100</v>
      </c>
      <c r="I21" s="288">
        <f t="shared" si="3"/>
        <v>0</v>
      </c>
      <c r="J21" s="288">
        <f t="shared" si="4"/>
        <v>0</v>
      </c>
      <c r="K21" s="125" t="s">
        <v>116</v>
      </c>
      <c r="L21" s="125" t="s">
        <v>116</v>
      </c>
      <c r="M21" s="125" t="s">
        <v>116</v>
      </c>
      <c r="N21" s="123">
        <f>N23</f>
        <v>1210000050</v>
      </c>
      <c r="O21" s="125" t="s">
        <v>116</v>
      </c>
      <c r="P21" s="60">
        <f>P23</f>
        <v>0</v>
      </c>
      <c r="Q21" s="60">
        <f t="shared" ref="Q21:R21" si="10">Q23</f>
        <v>0</v>
      </c>
      <c r="R21" s="60">
        <f t="shared" si="10"/>
        <v>0</v>
      </c>
      <c r="S21" s="60">
        <f>S23</f>
        <v>0</v>
      </c>
      <c r="T21" s="146" t="s">
        <v>318</v>
      </c>
      <c r="U21" s="60">
        <f>U23</f>
        <v>0</v>
      </c>
      <c r="V21" s="60">
        <f t="shared" ref="V21" si="11">V23</f>
        <v>0</v>
      </c>
      <c r="W21" s="60">
        <f>W23</f>
        <v>0</v>
      </c>
      <c r="X21" s="60">
        <f>X23</f>
        <v>0</v>
      </c>
      <c r="Y21" s="60">
        <f>Y23</f>
        <v>0</v>
      </c>
      <c r="Z21" s="60">
        <f>Z23</f>
        <v>0</v>
      </c>
      <c r="AA21" s="60">
        <f>AA23</f>
        <v>0</v>
      </c>
      <c r="AB21" s="290"/>
    </row>
    <row r="22" spans="1:28" ht="15" hidden="1" customHeight="1">
      <c r="A22" s="436"/>
      <c r="B22" s="436"/>
      <c r="C22" s="442"/>
      <c r="D22" s="442"/>
      <c r="E22" s="288">
        <f t="shared" si="6"/>
        <v>0</v>
      </c>
      <c r="F22" s="288">
        <f t="shared" si="0"/>
        <v>0</v>
      </c>
      <c r="G22" s="288">
        <f t="shared" si="1"/>
        <v>0</v>
      </c>
      <c r="H22" s="313" t="e">
        <f t="shared" si="2"/>
        <v>#DIV/0!</v>
      </c>
      <c r="I22" s="288">
        <f t="shared" si="3"/>
        <v>0</v>
      </c>
      <c r="J22" s="288">
        <f t="shared" si="4"/>
        <v>0</v>
      </c>
      <c r="K22" s="44"/>
      <c r="L22" s="124"/>
      <c r="M22" s="124"/>
      <c r="N22" s="124"/>
      <c r="O22" s="124"/>
      <c r="P22" s="38"/>
      <c r="Q22" s="38"/>
      <c r="R22" s="38"/>
      <c r="S22" s="38"/>
      <c r="T22" s="146" t="s">
        <v>140</v>
      </c>
      <c r="U22" s="38"/>
      <c r="V22" s="38"/>
      <c r="W22" s="38"/>
      <c r="X22" s="38"/>
      <c r="Y22" s="38"/>
      <c r="Z22" s="38"/>
      <c r="AA22" s="38"/>
      <c r="AB22" s="290"/>
    </row>
    <row r="23" spans="1:28" ht="15" hidden="1" customHeight="1">
      <c r="A23" s="437"/>
      <c r="B23" s="437"/>
      <c r="C23" s="442"/>
      <c r="D23" s="442"/>
      <c r="E23" s="288">
        <f t="shared" si="6"/>
        <v>0</v>
      </c>
      <c r="F23" s="288">
        <f t="shared" si="0"/>
        <v>0</v>
      </c>
      <c r="G23" s="288">
        <f t="shared" si="1"/>
        <v>0</v>
      </c>
      <c r="H23" s="313" t="e">
        <f t="shared" si="2"/>
        <v>#DIV/0!</v>
      </c>
      <c r="I23" s="288">
        <f t="shared" si="3"/>
        <v>0</v>
      </c>
      <c r="J23" s="288">
        <f t="shared" si="4"/>
        <v>0</v>
      </c>
      <c r="K23" s="44" t="str">
        <f>'ПР3. 10.ПП1.Дороги.2.Мер.'!C12</f>
        <v>009</v>
      </c>
      <c r="L23" s="44" t="str">
        <f>'ПР3. 10.ПП1.Дороги.2.Мер.'!D12</f>
        <v>04</v>
      </c>
      <c r="M23" s="44" t="str">
        <f>'ПР3. 10.ПП1.Дороги.2.Мер.'!E12</f>
        <v>09</v>
      </c>
      <c r="N23" s="44">
        <f>'ПР3. 10.ПП1.Дороги.2.Мер.'!F12</f>
        <v>1210000050</v>
      </c>
      <c r="O23" s="44">
        <f>'ПР3. 10.ПП1.Дороги.2.Мер.'!G12</f>
        <v>410</v>
      </c>
      <c r="P23" s="38">
        <f>'ПР3. 10.ПП1.Дороги.2.Мер.'!H12</f>
        <v>0</v>
      </c>
      <c r="Q23" s="38">
        <f>'ПР3. 10.ПП1.Дороги.2.Мер.'!I12</f>
        <v>0</v>
      </c>
      <c r="R23" s="38">
        <f>'ПР3. 10.ПП1.Дороги.2.Мер.'!J12</f>
        <v>0</v>
      </c>
      <c r="S23" s="38">
        <f>'ПР3. 10.ПП1.Дороги.2.Мер.'!K12</f>
        <v>0</v>
      </c>
      <c r="T23" s="148" t="s">
        <v>319</v>
      </c>
      <c r="U23" s="38">
        <v>0</v>
      </c>
      <c r="V23" s="38">
        <v>0</v>
      </c>
      <c r="W23" s="38">
        <f>P23</f>
        <v>0</v>
      </c>
      <c r="X23" s="38">
        <v>0</v>
      </c>
      <c r="Y23" s="38">
        <v>0</v>
      </c>
      <c r="Z23" s="38">
        <f>Q23</f>
        <v>0</v>
      </c>
      <c r="AA23" s="38">
        <f>R23</f>
        <v>0</v>
      </c>
      <c r="AB23" s="290"/>
    </row>
    <row r="24" spans="1:28">
      <c r="A24" s="435" t="s">
        <v>85</v>
      </c>
      <c r="B24" s="435" t="str">
        <f>'ПР3. 10.ПП1.Дороги.2.Мер.'!A13</f>
        <v>Проведение обследования и диагностика мостовых сооружений за счет средств муниципального дорожного фонда</v>
      </c>
      <c r="C24" s="442"/>
      <c r="D24" s="442"/>
      <c r="E24" s="288">
        <f t="shared" si="6"/>
        <v>1450</v>
      </c>
      <c r="F24" s="288">
        <f t="shared" si="0"/>
        <v>1450</v>
      </c>
      <c r="G24" s="288">
        <f t="shared" si="1"/>
        <v>305</v>
      </c>
      <c r="H24" s="313">
        <f t="shared" si="2"/>
        <v>21.03448275862069</v>
      </c>
      <c r="I24" s="288">
        <f t="shared" si="3"/>
        <v>0</v>
      </c>
      <c r="J24" s="288">
        <f t="shared" si="4"/>
        <v>0</v>
      </c>
      <c r="K24" s="125" t="s">
        <v>116</v>
      </c>
      <c r="L24" s="125" t="s">
        <v>116</v>
      </c>
      <c r="M24" s="125" t="s">
        <v>116</v>
      </c>
      <c r="N24" s="123">
        <f>N26</f>
        <v>1210000060</v>
      </c>
      <c r="O24" s="125" t="s">
        <v>116</v>
      </c>
      <c r="P24" s="60">
        <f>P26</f>
        <v>1450000</v>
      </c>
      <c r="Q24" s="60">
        <f t="shared" ref="Q24:R24" si="12">Q26</f>
        <v>0</v>
      </c>
      <c r="R24" s="60">
        <f t="shared" si="12"/>
        <v>0</v>
      </c>
      <c r="S24" s="60">
        <f>S26</f>
        <v>1450000</v>
      </c>
      <c r="T24" s="146" t="s">
        <v>318</v>
      </c>
      <c r="U24" s="60">
        <f>U26</f>
        <v>0</v>
      </c>
      <c r="V24" s="60">
        <f t="shared" ref="V24" si="13">V26</f>
        <v>0</v>
      </c>
      <c r="W24" s="60">
        <f>W26</f>
        <v>1450000</v>
      </c>
      <c r="X24" s="60">
        <f>X26</f>
        <v>1450000</v>
      </c>
      <c r="Y24" s="60">
        <f>Y26</f>
        <v>305000</v>
      </c>
      <c r="Z24" s="60">
        <f>Z26</f>
        <v>0</v>
      </c>
      <c r="AA24" s="60">
        <f>AA26</f>
        <v>0</v>
      </c>
      <c r="AB24" s="290"/>
    </row>
    <row r="25" spans="1:28" ht="15" hidden="1" customHeight="1">
      <c r="A25" s="436"/>
      <c r="B25" s="436"/>
      <c r="C25" s="442"/>
      <c r="D25" s="442"/>
      <c r="E25" s="288">
        <f t="shared" si="6"/>
        <v>0</v>
      </c>
      <c r="F25" s="288">
        <f t="shared" si="0"/>
        <v>0</v>
      </c>
      <c r="G25" s="288">
        <f t="shared" si="1"/>
        <v>0</v>
      </c>
      <c r="H25" s="313" t="e">
        <f t="shared" si="2"/>
        <v>#DIV/0!</v>
      </c>
      <c r="I25" s="288">
        <f t="shared" si="3"/>
        <v>0</v>
      </c>
      <c r="J25" s="288">
        <f t="shared" si="4"/>
        <v>0</v>
      </c>
      <c r="K25" s="44"/>
      <c r="L25" s="124"/>
      <c r="M25" s="124"/>
      <c r="N25" s="124"/>
      <c r="O25" s="124"/>
      <c r="P25" s="38"/>
      <c r="Q25" s="38"/>
      <c r="R25" s="38"/>
      <c r="S25" s="38"/>
      <c r="T25" s="146" t="s">
        <v>140</v>
      </c>
      <c r="U25" s="38"/>
      <c r="V25" s="38"/>
      <c r="W25" s="38"/>
      <c r="X25" s="38"/>
      <c r="Y25" s="38"/>
      <c r="Z25" s="38"/>
      <c r="AA25" s="38"/>
      <c r="AB25" s="290"/>
    </row>
    <row r="26" spans="1:28" ht="15" hidden="1" customHeight="1">
      <c r="A26" s="437"/>
      <c r="B26" s="437"/>
      <c r="C26" s="442"/>
      <c r="D26" s="442"/>
      <c r="E26" s="288">
        <f t="shared" si="6"/>
        <v>1450</v>
      </c>
      <c r="F26" s="288">
        <f t="shared" si="0"/>
        <v>1450</v>
      </c>
      <c r="G26" s="288">
        <f t="shared" si="1"/>
        <v>305</v>
      </c>
      <c r="H26" s="313">
        <f t="shared" si="2"/>
        <v>21.03448275862069</v>
      </c>
      <c r="I26" s="288">
        <f t="shared" si="3"/>
        <v>0</v>
      </c>
      <c r="J26" s="288">
        <f t="shared" si="4"/>
        <v>0</v>
      </c>
      <c r="K26" s="44" t="str">
        <f>'ПР3. 10.ПП1.Дороги.2.Мер.'!C13</f>
        <v>009</v>
      </c>
      <c r="L26" s="44" t="str">
        <f>'ПР3. 10.ПП1.Дороги.2.Мер.'!D13</f>
        <v>04</v>
      </c>
      <c r="M26" s="44" t="str">
        <f>'ПР3. 10.ПП1.Дороги.2.Мер.'!E13</f>
        <v>09</v>
      </c>
      <c r="N26" s="44">
        <f>'ПР3. 10.ПП1.Дороги.2.Мер.'!F13</f>
        <v>1210000060</v>
      </c>
      <c r="O26" s="44">
        <f>'ПР3. 10.ПП1.Дороги.2.Мер.'!G13</f>
        <v>240</v>
      </c>
      <c r="P26" s="38">
        <f>'ПР3. 10.ПП1.Дороги.2.Мер.'!H13</f>
        <v>1450000</v>
      </c>
      <c r="Q26" s="38">
        <f>'ПР3. 10.ПП1.Дороги.2.Мер.'!I13</f>
        <v>0</v>
      </c>
      <c r="R26" s="38">
        <f>'ПР3. 10.ПП1.Дороги.2.Мер.'!J13</f>
        <v>0</v>
      </c>
      <c r="S26" s="38">
        <f>'ПР3. 10.ПП1.Дороги.2.Мер.'!K13</f>
        <v>1450000</v>
      </c>
      <c r="T26" s="148" t="s">
        <v>319</v>
      </c>
      <c r="U26" s="38">
        <v>0</v>
      </c>
      <c r="V26" s="38">
        <v>0</v>
      </c>
      <c r="W26" s="38">
        <f>P26</f>
        <v>1450000</v>
      </c>
      <c r="X26" s="38">
        <f>W26</f>
        <v>1450000</v>
      </c>
      <c r="Y26" s="38">
        <v>305000</v>
      </c>
      <c r="Z26" s="38">
        <f>Q26</f>
        <v>0</v>
      </c>
      <c r="AA26" s="38">
        <f>R26</f>
        <v>0</v>
      </c>
      <c r="AB26" s="290"/>
    </row>
    <row r="27" spans="1:28">
      <c r="A27" s="435" t="s">
        <v>102</v>
      </c>
      <c r="B27" s="435" t="str">
        <f>'ПР3. 10.ПП1.Дороги.2.Мер.'!A14</f>
        <v>Разработка комплексной схемы организации дорожного движения за счет средств муниципального дорожного фонда</v>
      </c>
      <c r="C27" s="442"/>
      <c r="D27" s="442"/>
      <c r="E27" s="288">
        <f t="shared" si="6"/>
        <v>4872</v>
      </c>
      <c r="F27" s="288">
        <f t="shared" si="0"/>
        <v>4872</v>
      </c>
      <c r="G27" s="288">
        <f t="shared" si="1"/>
        <v>4872</v>
      </c>
      <c r="H27" s="313">
        <f t="shared" si="2"/>
        <v>100</v>
      </c>
      <c r="I27" s="288">
        <f t="shared" si="3"/>
        <v>0</v>
      </c>
      <c r="J27" s="288">
        <f t="shared" si="4"/>
        <v>0</v>
      </c>
      <c r="K27" s="125" t="s">
        <v>116</v>
      </c>
      <c r="L27" s="125" t="s">
        <v>116</v>
      </c>
      <c r="M27" s="125" t="s">
        <v>116</v>
      </c>
      <c r="N27" s="123">
        <f>N29</f>
        <v>1210000070</v>
      </c>
      <c r="O27" s="125" t="s">
        <v>116</v>
      </c>
      <c r="P27" s="60">
        <f>P29</f>
        <v>4872000</v>
      </c>
      <c r="Q27" s="60">
        <f t="shared" ref="Q27:R27" si="14">Q29</f>
        <v>0</v>
      </c>
      <c r="R27" s="60">
        <f t="shared" si="14"/>
        <v>0</v>
      </c>
      <c r="S27" s="60">
        <f>S29</f>
        <v>4872000</v>
      </c>
      <c r="T27" s="146" t="s">
        <v>318</v>
      </c>
      <c r="U27" s="60">
        <f>U29</f>
        <v>0</v>
      </c>
      <c r="V27" s="60">
        <f t="shared" ref="V27" si="15">V29</f>
        <v>0</v>
      </c>
      <c r="W27" s="60">
        <f>W29</f>
        <v>4872000</v>
      </c>
      <c r="X27" s="60">
        <f t="shared" ref="X27:AA27" si="16">X29</f>
        <v>4872000</v>
      </c>
      <c r="Y27" s="60">
        <f t="shared" si="16"/>
        <v>4872000</v>
      </c>
      <c r="Z27" s="60">
        <f t="shared" si="16"/>
        <v>0</v>
      </c>
      <c r="AA27" s="60">
        <f t="shared" si="16"/>
        <v>0</v>
      </c>
      <c r="AB27" s="290"/>
    </row>
    <row r="28" spans="1:28" ht="15" hidden="1" customHeight="1">
      <c r="A28" s="436"/>
      <c r="B28" s="436"/>
      <c r="C28" s="442"/>
      <c r="D28" s="442"/>
      <c r="E28" s="288">
        <f t="shared" si="6"/>
        <v>0</v>
      </c>
      <c r="F28" s="288">
        <f t="shared" si="0"/>
        <v>0</v>
      </c>
      <c r="G28" s="288">
        <f t="shared" si="1"/>
        <v>0</v>
      </c>
      <c r="H28" s="313" t="e">
        <f t="shared" si="2"/>
        <v>#DIV/0!</v>
      </c>
      <c r="I28" s="288">
        <f t="shared" si="3"/>
        <v>0</v>
      </c>
      <c r="J28" s="288">
        <f t="shared" si="4"/>
        <v>0</v>
      </c>
      <c r="K28" s="44"/>
      <c r="L28" s="124"/>
      <c r="M28" s="124"/>
      <c r="N28" s="124"/>
      <c r="O28" s="124"/>
      <c r="P28" s="38"/>
      <c r="Q28" s="38"/>
      <c r="R28" s="38"/>
      <c r="S28" s="38"/>
      <c r="T28" s="146" t="s">
        <v>140</v>
      </c>
      <c r="U28" s="38"/>
      <c r="V28" s="38"/>
      <c r="W28" s="38"/>
      <c r="X28" s="38"/>
      <c r="Y28" s="38"/>
      <c r="Z28" s="38"/>
      <c r="AA28" s="38"/>
      <c r="AB28" s="290"/>
    </row>
    <row r="29" spans="1:28" ht="15" hidden="1" customHeight="1">
      <c r="A29" s="437"/>
      <c r="B29" s="437"/>
      <c r="C29" s="442"/>
      <c r="D29" s="442"/>
      <c r="E29" s="288">
        <f t="shared" si="6"/>
        <v>4872</v>
      </c>
      <c r="F29" s="288">
        <f t="shared" si="0"/>
        <v>4872</v>
      </c>
      <c r="G29" s="288">
        <f t="shared" si="1"/>
        <v>4872</v>
      </c>
      <c r="H29" s="313">
        <f t="shared" si="2"/>
        <v>100</v>
      </c>
      <c r="I29" s="288">
        <f t="shared" si="3"/>
        <v>0</v>
      </c>
      <c r="J29" s="288">
        <f t="shared" si="4"/>
        <v>0</v>
      </c>
      <c r="K29" s="44" t="str">
        <f>'ПР3. 10.ПП1.Дороги.2.Мер.'!C14</f>
        <v>009</v>
      </c>
      <c r="L29" s="44" t="str">
        <f>'ПР3. 10.ПП1.Дороги.2.Мер.'!D14</f>
        <v>04</v>
      </c>
      <c r="M29" s="44" t="str">
        <f>'ПР3. 10.ПП1.Дороги.2.Мер.'!E14</f>
        <v>09</v>
      </c>
      <c r="N29" s="44">
        <f>'ПР3. 10.ПП1.Дороги.2.Мер.'!F14</f>
        <v>1210000070</v>
      </c>
      <c r="O29" s="44">
        <f>'ПР3. 10.ПП1.Дороги.2.Мер.'!G14</f>
        <v>240</v>
      </c>
      <c r="P29" s="38">
        <f>'ПР3. 10.ПП1.Дороги.2.Мер.'!H14</f>
        <v>4872000</v>
      </c>
      <c r="Q29" s="38">
        <f>'ПР3. 10.ПП1.Дороги.2.Мер.'!I14</f>
        <v>0</v>
      </c>
      <c r="R29" s="38">
        <f>'ПР3. 10.ПП1.Дороги.2.Мер.'!J14</f>
        <v>0</v>
      </c>
      <c r="S29" s="38">
        <f>'ПР3. 10.ПП1.Дороги.2.Мер.'!K14</f>
        <v>4872000</v>
      </c>
      <c r="T29" s="148" t="s">
        <v>319</v>
      </c>
      <c r="U29" s="38">
        <v>0</v>
      </c>
      <c r="V29" s="38">
        <v>0</v>
      </c>
      <c r="W29" s="38">
        <f>P29</f>
        <v>4872000</v>
      </c>
      <c r="X29" s="38">
        <f>W29</f>
        <v>4872000</v>
      </c>
      <c r="Y29" s="38">
        <v>4872000</v>
      </c>
      <c r="Z29" s="38">
        <f>Q29</f>
        <v>0</v>
      </c>
      <c r="AA29" s="38">
        <f>R29</f>
        <v>0</v>
      </c>
      <c r="AB29" s="290"/>
    </row>
    <row r="30" spans="1:28">
      <c r="A30" s="435" t="s">
        <v>235</v>
      </c>
      <c r="B30" s="435" t="str">
        <f>'ПР3. 10.ПП1.Дороги.2.Мер.'!A15</f>
        <v>Ремонт ливневой канализации от колодца К792 по ул.Павлова до колодца К104 по ул.Молодёжная</v>
      </c>
      <c r="C30" s="442"/>
      <c r="D30" s="442"/>
      <c r="E30" s="288">
        <f t="shared" si="6"/>
        <v>500</v>
      </c>
      <c r="F30" s="288">
        <f t="shared" si="0"/>
        <v>500</v>
      </c>
      <c r="G30" s="288">
        <f t="shared" si="1"/>
        <v>499.15854999999999</v>
      </c>
      <c r="H30" s="313">
        <f t="shared" si="2"/>
        <v>99.831710000000001</v>
      </c>
      <c r="I30" s="288">
        <f t="shared" si="3"/>
        <v>0</v>
      </c>
      <c r="J30" s="288">
        <f t="shared" si="4"/>
        <v>0</v>
      </c>
      <c r="K30" s="125" t="s">
        <v>116</v>
      </c>
      <c r="L30" s="125" t="s">
        <v>116</v>
      </c>
      <c r="M30" s="125" t="s">
        <v>116</v>
      </c>
      <c r="N30" s="123">
        <f>N32</f>
        <v>1210000080</v>
      </c>
      <c r="O30" s="125" t="s">
        <v>116</v>
      </c>
      <c r="P30" s="60">
        <f>P32</f>
        <v>500000</v>
      </c>
      <c r="Q30" s="60">
        <f t="shared" ref="Q30:R30" si="17">Q32</f>
        <v>0</v>
      </c>
      <c r="R30" s="60">
        <f t="shared" si="17"/>
        <v>0</v>
      </c>
      <c r="S30" s="60">
        <f>S32</f>
        <v>500000</v>
      </c>
      <c r="T30" s="146" t="s">
        <v>318</v>
      </c>
      <c r="U30" s="60">
        <f>U32</f>
        <v>0</v>
      </c>
      <c r="V30" s="60">
        <f t="shared" ref="V30" si="18">V32</f>
        <v>0</v>
      </c>
      <c r="W30" s="60">
        <f>W32</f>
        <v>500000</v>
      </c>
      <c r="X30" s="60">
        <f t="shared" ref="X30:AA30" si="19">X32</f>
        <v>500000</v>
      </c>
      <c r="Y30" s="60">
        <f t="shared" si="19"/>
        <v>499158.55</v>
      </c>
      <c r="Z30" s="60">
        <f t="shared" si="19"/>
        <v>0</v>
      </c>
      <c r="AA30" s="60">
        <f t="shared" si="19"/>
        <v>0</v>
      </c>
      <c r="AB30" s="290"/>
    </row>
    <row r="31" spans="1:28" ht="15" hidden="1" customHeight="1">
      <c r="A31" s="436"/>
      <c r="B31" s="436"/>
      <c r="C31" s="442"/>
      <c r="D31" s="442"/>
      <c r="E31" s="288">
        <f t="shared" si="6"/>
        <v>0</v>
      </c>
      <c r="F31" s="288">
        <f t="shared" si="0"/>
        <v>0</v>
      </c>
      <c r="G31" s="288">
        <f t="shared" si="1"/>
        <v>0</v>
      </c>
      <c r="H31" s="313" t="e">
        <f t="shared" si="2"/>
        <v>#DIV/0!</v>
      </c>
      <c r="I31" s="288">
        <f t="shared" si="3"/>
        <v>0</v>
      </c>
      <c r="J31" s="288">
        <f t="shared" si="4"/>
        <v>0</v>
      </c>
      <c r="K31" s="44"/>
      <c r="L31" s="124"/>
      <c r="M31" s="124"/>
      <c r="N31" s="124"/>
      <c r="O31" s="124"/>
      <c r="P31" s="38"/>
      <c r="Q31" s="38"/>
      <c r="R31" s="38"/>
      <c r="S31" s="38"/>
      <c r="T31" s="146" t="s">
        <v>140</v>
      </c>
      <c r="U31" s="38"/>
      <c r="V31" s="38"/>
      <c r="W31" s="38"/>
      <c r="X31" s="38"/>
      <c r="Y31" s="38"/>
      <c r="Z31" s="38"/>
      <c r="AA31" s="38"/>
      <c r="AB31" s="290"/>
    </row>
    <row r="32" spans="1:28" ht="15" hidden="1" customHeight="1">
      <c r="A32" s="437"/>
      <c r="B32" s="437"/>
      <c r="C32" s="442"/>
      <c r="D32" s="442"/>
      <c r="E32" s="288">
        <f t="shared" si="6"/>
        <v>500</v>
      </c>
      <c r="F32" s="288">
        <f t="shared" si="0"/>
        <v>500</v>
      </c>
      <c r="G32" s="288">
        <f t="shared" si="1"/>
        <v>499.15854999999999</v>
      </c>
      <c r="H32" s="313">
        <f t="shared" si="2"/>
        <v>99.831710000000001</v>
      </c>
      <c r="I32" s="288">
        <f t="shared" si="3"/>
        <v>0</v>
      </c>
      <c r="J32" s="288">
        <f t="shared" si="4"/>
        <v>0</v>
      </c>
      <c r="K32" s="44" t="str">
        <f>'ПР3. 10.ПП1.Дороги.2.Мер.'!C15</f>
        <v>009</v>
      </c>
      <c r="L32" s="44" t="str">
        <f>'ПР3. 10.ПП1.Дороги.2.Мер.'!D15</f>
        <v>04</v>
      </c>
      <c r="M32" s="44" t="str">
        <f>'ПР3. 10.ПП1.Дороги.2.Мер.'!E15</f>
        <v>09</v>
      </c>
      <c r="N32" s="44">
        <f>'ПР3. 10.ПП1.Дороги.2.Мер.'!F15</f>
        <v>1210000080</v>
      </c>
      <c r="O32" s="44">
        <f>'ПР3. 10.ПП1.Дороги.2.Мер.'!G15</f>
        <v>240</v>
      </c>
      <c r="P32" s="38">
        <f>'ПР3. 10.ПП1.Дороги.2.Мер.'!H15</f>
        <v>500000</v>
      </c>
      <c r="Q32" s="38">
        <f>'ПР3. 10.ПП1.Дороги.2.Мер.'!I15</f>
        <v>0</v>
      </c>
      <c r="R32" s="38">
        <f>'ПР3. 10.ПП1.Дороги.2.Мер.'!J15</f>
        <v>0</v>
      </c>
      <c r="S32" s="38">
        <f>'ПР3. 10.ПП1.Дороги.2.Мер.'!K15</f>
        <v>500000</v>
      </c>
      <c r="T32" s="148" t="s">
        <v>319</v>
      </c>
      <c r="U32" s="38">
        <v>0</v>
      </c>
      <c r="V32" s="38">
        <v>0</v>
      </c>
      <c r="W32" s="38">
        <f>P32</f>
        <v>500000</v>
      </c>
      <c r="X32" s="38">
        <f>W32</f>
        <v>500000</v>
      </c>
      <c r="Y32" s="38">
        <v>499158.55</v>
      </c>
      <c r="Z32" s="38">
        <f>Q32</f>
        <v>0</v>
      </c>
      <c r="AA32" s="38">
        <f>R32</f>
        <v>0</v>
      </c>
      <c r="AB32" s="290"/>
    </row>
    <row r="33" spans="1:28" ht="15" customHeight="1">
      <c r="A33" s="435" t="s">
        <v>236</v>
      </c>
      <c r="B33" s="435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33" s="442"/>
      <c r="D33" s="442"/>
      <c r="E33" s="288">
        <f t="shared" si="6"/>
        <v>67250</v>
      </c>
      <c r="F33" s="288">
        <f t="shared" si="0"/>
        <v>67250</v>
      </c>
      <c r="G33" s="288">
        <f t="shared" si="1"/>
        <v>67059.034610000002</v>
      </c>
      <c r="H33" s="313">
        <f t="shared" si="2"/>
        <v>99.71603659479554</v>
      </c>
      <c r="I33" s="288">
        <f t="shared" si="3"/>
        <v>0</v>
      </c>
      <c r="J33" s="288">
        <f t="shared" si="4"/>
        <v>0</v>
      </c>
      <c r="K33" s="125" t="s">
        <v>116</v>
      </c>
      <c r="L33" s="125" t="s">
        <v>116</v>
      </c>
      <c r="M33" s="125" t="s">
        <v>116</v>
      </c>
      <c r="N33" s="123">
        <f>'ПР3. 10.ПП1.Дороги.2.Мер.'!F16</f>
        <v>1210000130</v>
      </c>
      <c r="O33" s="125" t="s">
        <v>116</v>
      </c>
      <c r="P33" s="60">
        <f>P35</f>
        <v>67250000</v>
      </c>
      <c r="Q33" s="60">
        <f t="shared" ref="Q33:S33" si="20">Q35</f>
        <v>0</v>
      </c>
      <c r="R33" s="60">
        <f t="shared" si="20"/>
        <v>0</v>
      </c>
      <c r="S33" s="60">
        <f t="shared" si="20"/>
        <v>67250000</v>
      </c>
      <c r="T33" s="146" t="s">
        <v>318</v>
      </c>
      <c r="U33" s="60">
        <f>U35</f>
        <v>25427261.379999999</v>
      </c>
      <c r="V33" s="60">
        <f t="shared" ref="V33:AA33" si="21">V35</f>
        <v>25427261.379999999</v>
      </c>
      <c r="W33" s="60">
        <f t="shared" si="21"/>
        <v>67250000</v>
      </c>
      <c r="X33" s="60">
        <f t="shared" si="21"/>
        <v>67250000</v>
      </c>
      <c r="Y33" s="60">
        <f t="shared" si="21"/>
        <v>67059034.609999999</v>
      </c>
      <c r="Z33" s="60">
        <f t="shared" si="21"/>
        <v>0</v>
      </c>
      <c r="AA33" s="60">
        <f t="shared" si="21"/>
        <v>0</v>
      </c>
      <c r="AB33" s="444"/>
    </row>
    <row r="34" spans="1:28" ht="15" hidden="1" customHeight="1">
      <c r="A34" s="436"/>
      <c r="B34" s="436"/>
      <c r="C34" s="442"/>
      <c r="D34" s="442"/>
      <c r="E34" s="288">
        <f t="shared" si="6"/>
        <v>0</v>
      </c>
      <c r="F34" s="288">
        <f t="shared" si="0"/>
        <v>0</v>
      </c>
      <c r="G34" s="288">
        <f t="shared" si="1"/>
        <v>0</v>
      </c>
      <c r="H34" s="313" t="e">
        <f t="shared" si="2"/>
        <v>#DIV/0!</v>
      </c>
      <c r="I34" s="288">
        <f t="shared" si="3"/>
        <v>0</v>
      </c>
      <c r="J34" s="288">
        <f t="shared" si="4"/>
        <v>0</v>
      </c>
      <c r="K34" s="44"/>
      <c r="L34" s="124"/>
      <c r="M34" s="124"/>
      <c r="N34" s="124"/>
      <c r="O34" s="124"/>
      <c r="P34" s="38"/>
      <c r="Q34" s="38"/>
      <c r="R34" s="38"/>
      <c r="S34" s="38"/>
      <c r="T34" s="146" t="s">
        <v>140</v>
      </c>
      <c r="U34" s="38"/>
      <c r="V34" s="38"/>
      <c r="W34" s="38"/>
      <c r="X34" s="38"/>
      <c r="Y34" s="38"/>
      <c r="Z34" s="38"/>
      <c r="AA34" s="38"/>
      <c r="AB34" s="444"/>
    </row>
    <row r="35" spans="1:28" ht="15" hidden="1" customHeight="1">
      <c r="A35" s="437"/>
      <c r="B35" s="437"/>
      <c r="C35" s="442"/>
      <c r="D35" s="442"/>
      <c r="E35" s="288">
        <f t="shared" si="6"/>
        <v>67250</v>
      </c>
      <c r="F35" s="288">
        <f t="shared" si="0"/>
        <v>67250</v>
      </c>
      <c r="G35" s="288">
        <f t="shared" si="1"/>
        <v>67059.034610000002</v>
      </c>
      <c r="H35" s="313">
        <f t="shared" si="2"/>
        <v>99.71603659479554</v>
      </c>
      <c r="I35" s="288">
        <f t="shared" si="3"/>
        <v>0</v>
      </c>
      <c r="J35" s="288">
        <f t="shared" si="4"/>
        <v>0</v>
      </c>
      <c r="K35" s="44" t="str">
        <f>'ПР3. 10.ПП1.Дороги.2.Мер.'!C16</f>
        <v>009</v>
      </c>
      <c r="L35" s="44" t="str">
        <f>'ПР3. 10.ПП1.Дороги.2.Мер.'!D16</f>
        <v>04</v>
      </c>
      <c r="M35" s="44" t="str">
        <f>'ПР3. 10.ПП1.Дороги.2.Мер.'!E16</f>
        <v>09</v>
      </c>
      <c r="N35" s="44">
        <f>'ПР3. 10.ПП1.Дороги.2.Мер.'!F16</f>
        <v>1210000130</v>
      </c>
      <c r="O35" s="44">
        <f>'ПР3. 10.ПП1.Дороги.2.Мер.'!G16</f>
        <v>240</v>
      </c>
      <c r="P35" s="38">
        <f>'ПР3. 10.ПП1.Дороги.2.Мер.'!H16</f>
        <v>67250000</v>
      </c>
      <c r="Q35" s="38">
        <f>'ПР3. 10.ПП1.Дороги.2.Мер.'!I16</f>
        <v>0</v>
      </c>
      <c r="R35" s="38">
        <f>'ПР3. 10.ПП1.Дороги.2.Мер.'!J16</f>
        <v>0</v>
      </c>
      <c r="S35" s="38">
        <f>'ПР3. 10.ПП1.Дороги.2.Мер.'!K16</f>
        <v>67250000</v>
      </c>
      <c r="T35" s="148" t="s">
        <v>319</v>
      </c>
      <c r="U35" s="38">
        <f>'[1]06. Пр.1 Распределение. Отч.7'!$V$31</f>
        <v>25427261.379999999</v>
      </c>
      <c r="V35" s="38">
        <f>'[1]06. Пр.1 Распределение. Отч.7'!$W$31</f>
        <v>25427261.379999999</v>
      </c>
      <c r="W35" s="38">
        <f>P35</f>
        <v>67250000</v>
      </c>
      <c r="X35" s="38">
        <f>W35</f>
        <v>67250000</v>
      </c>
      <c r="Y35" s="38">
        <v>67059034.609999999</v>
      </c>
      <c r="Z35" s="38">
        <f>Q35</f>
        <v>0</v>
      </c>
      <c r="AA35" s="38">
        <f>R35</f>
        <v>0</v>
      </c>
      <c r="AB35" s="444"/>
    </row>
    <row r="36" spans="1:28" ht="15" customHeight="1">
      <c r="A36" s="435" t="s">
        <v>237</v>
      </c>
      <c r="B36" s="435" t="str">
        <f>'ПР3. 10.ПП1.Дороги.2.Мер.'!A17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442"/>
      <c r="D36" s="442"/>
      <c r="E36" s="288">
        <f t="shared" si="6"/>
        <v>731.04430000000002</v>
      </c>
      <c r="F36" s="288">
        <f t="shared" si="0"/>
        <v>731.04430000000002</v>
      </c>
      <c r="G36" s="288">
        <f t="shared" si="1"/>
        <v>705.05405000000007</v>
      </c>
      <c r="H36" s="313">
        <f t="shared" si="2"/>
        <v>96.444777696782552</v>
      </c>
      <c r="I36" s="288">
        <f t="shared" si="3"/>
        <v>0</v>
      </c>
      <c r="J36" s="288">
        <f t="shared" si="4"/>
        <v>0</v>
      </c>
      <c r="K36" s="125" t="s">
        <v>116</v>
      </c>
      <c r="L36" s="125" t="s">
        <v>116</v>
      </c>
      <c r="M36" s="125" t="s">
        <v>116</v>
      </c>
      <c r="N36" s="123">
        <f>'ПР3. 10.ПП1.Дороги.2.Мер.'!F18</f>
        <v>1210075090</v>
      </c>
      <c r="O36" s="125" t="s">
        <v>116</v>
      </c>
      <c r="P36" s="60">
        <f>P38</f>
        <v>731044.3</v>
      </c>
      <c r="Q36" s="60">
        <f t="shared" ref="Q36:S36" si="22">Q38</f>
        <v>0</v>
      </c>
      <c r="R36" s="60">
        <f t="shared" si="22"/>
        <v>0</v>
      </c>
      <c r="S36" s="60">
        <f t="shared" si="22"/>
        <v>731044.3</v>
      </c>
      <c r="T36" s="146" t="s">
        <v>318</v>
      </c>
      <c r="U36" s="60">
        <f>U38</f>
        <v>5000000</v>
      </c>
      <c r="V36" s="60">
        <f t="shared" ref="V36:AA36" si="23">V38</f>
        <v>4999999.9000000004</v>
      </c>
      <c r="W36" s="60">
        <f t="shared" si="23"/>
        <v>731044.3</v>
      </c>
      <c r="X36" s="60">
        <f t="shared" si="23"/>
        <v>731044.3</v>
      </c>
      <c r="Y36" s="60">
        <f t="shared" si="23"/>
        <v>705054.05</v>
      </c>
      <c r="Z36" s="60">
        <f t="shared" si="23"/>
        <v>0</v>
      </c>
      <c r="AA36" s="60">
        <f t="shared" si="23"/>
        <v>0</v>
      </c>
      <c r="AB36" s="444"/>
    </row>
    <row r="37" spans="1:28" ht="15" hidden="1" customHeight="1">
      <c r="A37" s="436"/>
      <c r="B37" s="436"/>
      <c r="C37" s="442"/>
      <c r="D37" s="442"/>
      <c r="E37" s="288">
        <f t="shared" si="6"/>
        <v>0</v>
      </c>
      <c r="F37" s="288">
        <f t="shared" si="0"/>
        <v>0</v>
      </c>
      <c r="G37" s="288">
        <f t="shared" si="1"/>
        <v>0</v>
      </c>
      <c r="H37" s="313" t="e">
        <f t="shared" si="2"/>
        <v>#DIV/0!</v>
      </c>
      <c r="I37" s="288">
        <f t="shared" si="3"/>
        <v>0</v>
      </c>
      <c r="J37" s="288">
        <f t="shared" si="4"/>
        <v>0</v>
      </c>
      <c r="K37" s="44"/>
      <c r="L37" s="124"/>
      <c r="M37" s="124"/>
      <c r="N37" s="124"/>
      <c r="O37" s="124"/>
      <c r="P37" s="38"/>
      <c r="Q37" s="38"/>
      <c r="R37" s="38"/>
      <c r="S37" s="38"/>
      <c r="T37" s="146" t="s">
        <v>140</v>
      </c>
      <c r="U37" s="38"/>
      <c r="V37" s="38"/>
      <c r="W37" s="38"/>
      <c r="X37" s="38"/>
      <c r="Y37" s="38"/>
      <c r="Z37" s="38"/>
      <c r="AA37" s="38"/>
      <c r="AB37" s="444"/>
    </row>
    <row r="38" spans="1:28" ht="15" hidden="1" customHeight="1">
      <c r="A38" s="437"/>
      <c r="B38" s="437"/>
      <c r="C38" s="442"/>
      <c r="D38" s="442"/>
      <c r="E38" s="288">
        <f t="shared" si="6"/>
        <v>731.04430000000002</v>
      </c>
      <c r="F38" s="288">
        <f t="shared" si="0"/>
        <v>731.04430000000002</v>
      </c>
      <c r="G38" s="288">
        <f t="shared" si="1"/>
        <v>705.05405000000007</v>
      </c>
      <c r="H38" s="313">
        <f t="shared" si="2"/>
        <v>96.444777696782552</v>
      </c>
      <c r="I38" s="288">
        <f t="shared" si="3"/>
        <v>0</v>
      </c>
      <c r="J38" s="288">
        <f t="shared" si="4"/>
        <v>0</v>
      </c>
      <c r="K38" s="44" t="str">
        <f>'ПР3. 10.ПП1.Дороги.2.Мер.'!C17</f>
        <v>009</v>
      </c>
      <c r="L38" s="44" t="str">
        <f>'ПР3. 10.ПП1.Дороги.2.Мер.'!D17</f>
        <v>04</v>
      </c>
      <c r="M38" s="44" t="str">
        <f>'ПР3. 10.ПП1.Дороги.2.Мер.'!E17</f>
        <v>09</v>
      </c>
      <c r="N38" s="44">
        <f>'ПР3. 10.ПП1.Дороги.2.Мер.'!F17</f>
        <v>1210000160</v>
      </c>
      <c r="O38" s="44">
        <f>'ПР3. 10.ПП1.Дороги.2.Мер.'!G17</f>
        <v>240</v>
      </c>
      <c r="P38" s="38">
        <f>'ПР3. 10.ПП1.Дороги.2.Мер.'!H17</f>
        <v>731044.3</v>
      </c>
      <c r="Q38" s="38">
        <f>'ПР3. 10.ПП1.Дороги.2.Мер.'!I17</f>
        <v>0</v>
      </c>
      <c r="R38" s="38">
        <f>'ПР3. 10.ПП1.Дороги.2.Мер.'!J17</f>
        <v>0</v>
      </c>
      <c r="S38" s="38">
        <f>'ПР3. 10.ПП1.Дороги.2.Мер.'!K17</f>
        <v>731044.3</v>
      </c>
      <c r="T38" s="148" t="s">
        <v>319</v>
      </c>
      <c r="U38" s="38">
        <f>'[1]06. Пр.1 Распределение. Отч.7'!$V$22</f>
        <v>5000000</v>
      </c>
      <c r="V38" s="38">
        <f>'[1]06. Пр.1 Распределение. Отч.7'!$W$22</f>
        <v>4999999.9000000004</v>
      </c>
      <c r="W38" s="38">
        <f>P38</f>
        <v>731044.3</v>
      </c>
      <c r="X38" s="38">
        <f>W38</f>
        <v>731044.3</v>
      </c>
      <c r="Y38" s="38">
        <v>705054.05</v>
      </c>
      <c r="Z38" s="38">
        <f>Q38</f>
        <v>0</v>
      </c>
      <c r="AA38" s="38">
        <f>R38</f>
        <v>0</v>
      </c>
      <c r="AB38" s="444"/>
    </row>
    <row r="39" spans="1:28" ht="15" customHeight="1">
      <c r="A39" s="435" t="s">
        <v>244</v>
      </c>
      <c r="B39" s="435" t="str">
        <f>'ПР3. 10.ПП1.Дороги.2.Мер.'!A18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9" s="442"/>
      <c r="D39" s="442"/>
      <c r="E39" s="288">
        <f t="shared" si="6"/>
        <v>13703.2</v>
      </c>
      <c r="F39" s="288">
        <f t="shared" si="0"/>
        <v>13703.2</v>
      </c>
      <c r="G39" s="288">
        <f t="shared" si="1"/>
        <v>13703.2</v>
      </c>
      <c r="H39" s="313">
        <f t="shared" si="2"/>
        <v>100</v>
      </c>
      <c r="I39" s="288">
        <f t="shared" si="3"/>
        <v>0</v>
      </c>
      <c r="J39" s="288">
        <f t="shared" si="4"/>
        <v>0</v>
      </c>
      <c r="K39" s="125" t="s">
        <v>116</v>
      </c>
      <c r="L39" s="125" t="s">
        <v>116</v>
      </c>
      <c r="M39" s="125" t="s">
        <v>116</v>
      </c>
      <c r="N39" s="123">
        <f>N41</f>
        <v>1210075090</v>
      </c>
      <c r="O39" s="125" t="s">
        <v>116</v>
      </c>
      <c r="P39" s="60">
        <f>P41</f>
        <v>13703200</v>
      </c>
      <c r="Q39" s="60">
        <f t="shared" ref="Q39:S39" si="24">Q41</f>
        <v>0</v>
      </c>
      <c r="R39" s="60">
        <f t="shared" si="24"/>
        <v>0</v>
      </c>
      <c r="S39" s="60">
        <f t="shared" si="24"/>
        <v>13703200</v>
      </c>
      <c r="T39" s="146" t="s">
        <v>318</v>
      </c>
      <c r="U39" s="60">
        <f>U41</f>
        <v>11862000</v>
      </c>
      <c r="V39" s="60">
        <f t="shared" ref="V39" si="25">V41</f>
        <v>11862000</v>
      </c>
      <c r="W39" s="60">
        <f>W41</f>
        <v>13703200</v>
      </c>
      <c r="X39" s="60">
        <f t="shared" ref="X39:AA39" si="26">X41</f>
        <v>13703200</v>
      </c>
      <c r="Y39" s="60">
        <f t="shared" si="26"/>
        <v>13703200</v>
      </c>
      <c r="Z39" s="60">
        <f t="shared" si="26"/>
        <v>0</v>
      </c>
      <c r="AA39" s="60">
        <f t="shared" si="26"/>
        <v>0</v>
      </c>
      <c r="AB39" s="444"/>
    </row>
    <row r="40" spans="1:28" ht="15" hidden="1" customHeight="1">
      <c r="A40" s="436"/>
      <c r="B40" s="436"/>
      <c r="C40" s="442"/>
      <c r="D40" s="442"/>
      <c r="E40" s="288">
        <f t="shared" si="6"/>
        <v>0</v>
      </c>
      <c r="F40" s="288">
        <f t="shared" si="0"/>
        <v>0</v>
      </c>
      <c r="G40" s="288">
        <f t="shared" si="1"/>
        <v>0</v>
      </c>
      <c r="H40" s="313" t="e">
        <f t="shared" si="2"/>
        <v>#DIV/0!</v>
      </c>
      <c r="I40" s="288">
        <f t="shared" si="3"/>
        <v>0</v>
      </c>
      <c r="J40" s="288">
        <f t="shared" si="4"/>
        <v>0</v>
      </c>
      <c r="K40" s="44"/>
      <c r="L40" s="124"/>
      <c r="M40" s="124"/>
      <c r="N40" s="124"/>
      <c r="O40" s="124"/>
      <c r="P40" s="38"/>
      <c r="Q40" s="38"/>
      <c r="R40" s="38"/>
      <c r="S40" s="38"/>
      <c r="T40" s="146" t="s">
        <v>140</v>
      </c>
      <c r="U40" s="38"/>
      <c r="V40" s="38"/>
      <c r="W40" s="38"/>
      <c r="X40" s="38"/>
      <c r="Y40" s="38"/>
      <c r="Z40" s="38"/>
      <c r="AA40" s="38"/>
      <c r="AB40" s="444"/>
    </row>
    <row r="41" spans="1:28" ht="15" hidden="1" customHeight="1">
      <c r="A41" s="437"/>
      <c r="B41" s="437"/>
      <c r="C41" s="442"/>
      <c r="D41" s="442"/>
      <c r="E41" s="288">
        <f t="shared" si="6"/>
        <v>13703.2</v>
      </c>
      <c r="F41" s="288">
        <f t="shared" si="0"/>
        <v>13703.2</v>
      </c>
      <c r="G41" s="288">
        <f t="shared" si="1"/>
        <v>13703.2</v>
      </c>
      <c r="H41" s="313">
        <f t="shared" si="2"/>
        <v>100</v>
      </c>
      <c r="I41" s="288">
        <f t="shared" si="3"/>
        <v>0</v>
      </c>
      <c r="J41" s="288">
        <f t="shared" si="4"/>
        <v>0</v>
      </c>
      <c r="K41" s="44" t="str">
        <f>'ПР3. 10.ПП1.Дороги.2.Мер.'!C18</f>
        <v>009</v>
      </c>
      <c r="L41" s="44" t="str">
        <f>'ПР3. 10.ПП1.Дороги.2.Мер.'!D18</f>
        <v>04</v>
      </c>
      <c r="M41" s="44" t="str">
        <f>'ПР3. 10.ПП1.Дороги.2.Мер.'!E18</f>
        <v>09</v>
      </c>
      <c r="N41" s="44">
        <f>'ПР3. 10.ПП1.Дороги.2.Мер.'!F18</f>
        <v>1210075090</v>
      </c>
      <c r="O41" s="44">
        <f>'ПР3. 10.ПП1.Дороги.2.Мер.'!G18</f>
        <v>240</v>
      </c>
      <c r="P41" s="38">
        <f>'ПР3. 10.ПП1.Дороги.2.Мер.'!H18</f>
        <v>13703200</v>
      </c>
      <c r="Q41" s="38">
        <f>'ПР3. 10.ПП1.Дороги.2.Мер.'!I18</f>
        <v>0</v>
      </c>
      <c r="R41" s="38">
        <f>'ПР3. 10.ПП1.Дороги.2.Мер.'!J18</f>
        <v>0</v>
      </c>
      <c r="S41" s="38">
        <f>'ПР3. 10.ПП1.Дороги.2.Мер.'!K18</f>
        <v>13703200</v>
      </c>
      <c r="T41" s="148" t="s">
        <v>319</v>
      </c>
      <c r="U41" s="38">
        <f>'[1]06. Пр.1 Распределение. Отч.7'!$V$25</f>
        <v>11862000</v>
      </c>
      <c r="V41" s="38">
        <f>'[1]06. Пр.1 Распределение. Отч.7'!$W$25</f>
        <v>11862000</v>
      </c>
      <c r="W41" s="38">
        <f>P41</f>
        <v>13703200</v>
      </c>
      <c r="X41" s="38">
        <f>W41</f>
        <v>13703200</v>
      </c>
      <c r="Y41" s="38">
        <v>13703200</v>
      </c>
      <c r="Z41" s="38">
        <f>Q41</f>
        <v>0</v>
      </c>
      <c r="AA41" s="38">
        <f>R41</f>
        <v>0</v>
      </c>
      <c r="AB41" s="444"/>
    </row>
    <row r="42" spans="1:28">
      <c r="A42" s="435" t="s">
        <v>245</v>
      </c>
      <c r="B42" s="435" t="str">
        <f>'ПР3. 10.ПП1.Дороги.2.Мер.'!A19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2" s="442"/>
      <c r="D42" s="442"/>
      <c r="E42" s="288">
        <f t="shared" si="6"/>
        <v>223.23599999999999</v>
      </c>
      <c r="F42" s="288">
        <f t="shared" si="0"/>
        <v>223.23599999999999</v>
      </c>
      <c r="G42" s="288">
        <f t="shared" si="1"/>
        <v>223.23599999999999</v>
      </c>
      <c r="H42" s="313">
        <f t="shared" si="2"/>
        <v>100</v>
      </c>
      <c r="I42" s="288">
        <f t="shared" si="3"/>
        <v>0</v>
      </c>
      <c r="J42" s="288">
        <f t="shared" si="4"/>
        <v>0</v>
      </c>
      <c r="K42" s="125" t="s">
        <v>116</v>
      </c>
      <c r="L42" s="125" t="s">
        <v>116</v>
      </c>
      <c r="M42" s="125" t="s">
        <v>116</v>
      </c>
      <c r="N42" s="123" t="str">
        <f>N44</f>
        <v>12100S5090</v>
      </c>
      <c r="O42" s="125" t="s">
        <v>116</v>
      </c>
      <c r="P42" s="60">
        <f>P44</f>
        <v>223236</v>
      </c>
      <c r="Q42" s="60">
        <f t="shared" ref="Q42:S42" si="27">Q44</f>
        <v>0</v>
      </c>
      <c r="R42" s="60">
        <f t="shared" si="27"/>
        <v>0</v>
      </c>
      <c r="S42" s="60">
        <f t="shared" si="27"/>
        <v>223236</v>
      </c>
      <c r="T42" s="146" t="s">
        <v>318</v>
      </c>
      <c r="U42" s="60">
        <f>U44</f>
        <v>197597.2</v>
      </c>
      <c r="V42" s="60">
        <f t="shared" ref="V42:AA42" si="28">V44</f>
        <v>197597.2</v>
      </c>
      <c r="W42" s="60">
        <f t="shared" si="28"/>
        <v>223236</v>
      </c>
      <c r="X42" s="60">
        <f>X44</f>
        <v>223236</v>
      </c>
      <c r="Y42" s="60">
        <f>Y44</f>
        <v>223236</v>
      </c>
      <c r="Z42" s="60">
        <f t="shared" si="28"/>
        <v>0</v>
      </c>
      <c r="AA42" s="60">
        <f t="shared" si="28"/>
        <v>0</v>
      </c>
      <c r="AB42" s="444"/>
    </row>
    <row r="43" spans="1:28" ht="15" hidden="1" customHeight="1">
      <c r="A43" s="436"/>
      <c r="B43" s="436"/>
      <c r="C43" s="442"/>
      <c r="D43" s="442"/>
      <c r="E43" s="288">
        <f t="shared" si="6"/>
        <v>0</v>
      </c>
      <c r="F43" s="288">
        <f t="shared" si="0"/>
        <v>0</v>
      </c>
      <c r="G43" s="288">
        <f t="shared" si="1"/>
        <v>0</v>
      </c>
      <c r="H43" s="313" t="e">
        <f t="shared" si="2"/>
        <v>#DIV/0!</v>
      </c>
      <c r="I43" s="288">
        <f t="shared" si="3"/>
        <v>0</v>
      </c>
      <c r="J43" s="288">
        <f t="shared" si="4"/>
        <v>0</v>
      </c>
      <c r="K43" s="44"/>
      <c r="L43" s="124"/>
      <c r="M43" s="124"/>
      <c r="N43" s="124"/>
      <c r="O43" s="124"/>
      <c r="P43" s="38"/>
      <c r="Q43" s="38"/>
      <c r="R43" s="38"/>
      <c r="S43" s="38"/>
      <c r="T43" s="146" t="s">
        <v>140</v>
      </c>
      <c r="U43" s="38"/>
      <c r="V43" s="38"/>
      <c r="W43" s="38"/>
      <c r="X43" s="38"/>
      <c r="Y43" s="38"/>
      <c r="Z43" s="60"/>
      <c r="AA43" s="60"/>
      <c r="AB43" s="444"/>
    </row>
    <row r="44" spans="1:28" ht="15" hidden="1" customHeight="1">
      <c r="A44" s="437"/>
      <c r="B44" s="437"/>
      <c r="C44" s="442"/>
      <c r="D44" s="442"/>
      <c r="E44" s="288">
        <f t="shared" si="6"/>
        <v>223.23599999999999</v>
      </c>
      <c r="F44" s="288">
        <f t="shared" si="0"/>
        <v>223.23599999999999</v>
      </c>
      <c r="G44" s="288">
        <f t="shared" si="1"/>
        <v>223.23599999999999</v>
      </c>
      <c r="H44" s="313">
        <f t="shared" si="2"/>
        <v>100</v>
      </c>
      <c r="I44" s="288">
        <f t="shared" si="3"/>
        <v>0</v>
      </c>
      <c r="J44" s="288">
        <f t="shared" si="4"/>
        <v>0</v>
      </c>
      <c r="K44" s="44" t="str">
        <f>'ПР3. 10.ПП1.Дороги.2.Мер.'!C19</f>
        <v>009</v>
      </c>
      <c r="L44" s="44" t="str">
        <f>'ПР3. 10.ПП1.Дороги.2.Мер.'!D19</f>
        <v>04</v>
      </c>
      <c r="M44" s="44" t="str">
        <f>'ПР3. 10.ПП1.Дороги.2.Мер.'!E19</f>
        <v>09</v>
      </c>
      <c r="N44" s="44" t="str">
        <f>'ПР3. 10.ПП1.Дороги.2.Мер.'!F19</f>
        <v>12100S5090</v>
      </c>
      <c r="O44" s="44">
        <f>'ПР3. 10.ПП1.Дороги.2.Мер.'!G19</f>
        <v>240</v>
      </c>
      <c r="P44" s="38">
        <f>'ПР3. 10.ПП1.Дороги.2.Мер.'!H19</f>
        <v>223236</v>
      </c>
      <c r="Q44" s="38">
        <f>'ПР3. 10.ПП1.Дороги.2.Мер.'!I19</f>
        <v>0</v>
      </c>
      <c r="R44" s="38">
        <f>'ПР3. 10.ПП1.Дороги.2.Мер.'!J19</f>
        <v>0</v>
      </c>
      <c r="S44" s="38">
        <f>'ПР3. 10.ПП1.Дороги.2.Мер.'!K19</f>
        <v>223236</v>
      </c>
      <c r="T44" s="148" t="s">
        <v>319</v>
      </c>
      <c r="U44" s="38">
        <f>'[1]06. Пр.1 Распределение. Отч.7'!$V$28</f>
        <v>197597.2</v>
      </c>
      <c r="V44" s="38">
        <f>'[1]06. Пр.1 Распределение. Отч.7'!$W$28</f>
        <v>197597.2</v>
      </c>
      <c r="W44" s="38">
        <f>P44</f>
        <v>223236</v>
      </c>
      <c r="X44" s="38">
        <f>W44</f>
        <v>223236</v>
      </c>
      <c r="Y44" s="38">
        <v>223236</v>
      </c>
      <c r="Z44" s="38">
        <f>Q44</f>
        <v>0</v>
      </c>
      <c r="AA44" s="38">
        <f>R44</f>
        <v>0</v>
      </c>
      <c r="AB44" s="444"/>
    </row>
    <row r="45" spans="1:28" ht="15" customHeight="1">
      <c r="A45" s="441" t="s">
        <v>7</v>
      </c>
      <c r="B45" s="441" t="s">
        <v>68</v>
      </c>
      <c r="C45" s="442"/>
      <c r="D45" s="442"/>
      <c r="E45" s="288">
        <f t="shared" si="6"/>
        <v>1844.58</v>
      </c>
      <c r="F45" s="288">
        <f t="shared" si="0"/>
        <v>1844.58</v>
      </c>
      <c r="G45" s="288">
        <f t="shared" si="1"/>
        <v>1015.98</v>
      </c>
      <c r="H45" s="313">
        <f t="shared" si="2"/>
        <v>55.079205022281499</v>
      </c>
      <c r="I45" s="288">
        <f t="shared" si="3"/>
        <v>1370</v>
      </c>
      <c r="J45" s="288">
        <f t="shared" si="4"/>
        <v>1370</v>
      </c>
      <c r="K45" s="455" t="s">
        <v>5</v>
      </c>
      <c r="L45" s="455" t="str">
        <f>K45</f>
        <v>Х</v>
      </c>
      <c r="M45" s="455" t="str">
        <f>L45</f>
        <v>Х</v>
      </c>
      <c r="N45" s="455">
        <v>1220000000</v>
      </c>
      <c r="O45" s="455" t="s">
        <v>116</v>
      </c>
      <c r="P45" s="449">
        <f>SUM(P50:P75)/2</f>
        <v>1844580</v>
      </c>
      <c r="Q45" s="449">
        <f>SUM(Q50:Q75)/2</f>
        <v>1370000</v>
      </c>
      <c r="R45" s="449">
        <f>SUM(R50:R75)/2</f>
        <v>1370000</v>
      </c>
      <c r="S45" s="449">
        <f>SUM(S50:S75)/2</f>
        <v>4584580</v>
      </c>
      <c r="T45" s="146" t="s">
        <v>318</v>
      </c>
      <c r="U45" s="63">
        <f>U47+U48</f>
        <v>1691532</v>
      </c>
      <c r="V45" s="63">
        <f t="shared" ref="V45:AA45" si="29">V47+V48</f>
        <v>1058372</v>
      </c>
      <c r="W45" s="63">
        <f t="shared" si="29"/>
        <v>1953110</v>
      </c>
      <c r="X45" s="63">
        <f t="shared" si="29"/>
        <v>1844580</v>
      </c>
      <c r="Y45" s="63">
        <f t="shared" si="29"/>
        <v>1015980</v>
      </c>
      <c r="Z45" s="63">
        <f t="shared" si="29"/>
        <v>1370000</v>
      </c>
      <c r="AA45" s="63">
        <f t="shared" si="29"/>
        <v>1370000</v>
      </c>
      <c r="AB45" s="444"/>
    </row>
    <row r="46" spans="1:28" ht="15" hidden="1" customHeight="1">
      <c r="A46" s="442"/>
      <c r="B46" s="442"/>
      <c r="C46" s="442"/>
      <c r="D46" s="442"/>
      <c r="E46" s="288">
        <f t="shared" si="6"/>
        <v>0</v>
      </c>
      <c r="F46" s="288">
        <f t="shared" si="0"/>
        <v>0</v>
      </c>
      <c r="G46" s="288">
        <f t="shared" si="1"/>
        <v>0</v>
      </c>
      <c r="H46" s="313" t="e">
        <f t="shared" si="2"/>
        <v>#DIV/0!</v>
      </c>
      <c r="I46" s="288">
        <f t="shared" si="3"/>
        <v>0</v>
      </c>
      <c r="J46" s="288">
        <f t="shared" si="4"/>
        <v>0</v>
      </c>
      <c r="K46" s="456"/>
      <c r="L46" s="456"/>
      <c r="M46" s="456"/>
      <c r="N46" s="456"/>
      <c r="O46" s="456"/>
      <c r="P46" s="450"/>
      <c r="Q46" s="450"/>
      <c r="R46" s="450"/>
      <c r="S46" s="450"/>
      <c r="T46" s="146" t="s">
        <v>140</v>
      </c>
      <c r="U46" s="63"/>
      <c r="V46" s="63"/>
      <c r="W46" s="63"/>
      <c r="X46" s="63"/>
      <c r="Y46" s="63"/>
      <c r="Z46" s="63"/>
      <c r="AA46" s="63"/>
      <c r="AB46" s="444"/>
    </row>
    <row r="47" spans="1:28" ht="15" hidden="1" customHeight="1">
      <c r="A47" s="442"/>
      <c r="B47" s="442"/>
      <c r="C47" s="442"/>
      <c r="D47" s="442"/>
      <c r="E47" s="288">
        <f t="shared" ref="E47:E78" si="30">P47/1000</f>
        <v>0</v>
      </c>
      <c r="F47" s="288">
        <f t="shared" si="0"/>
        <v>0</v>
      </c>
      <c r="G47" s="288">
        <f t="shared" si="1"/>
        <v>907.45</v>
      </c>
      <c r="H47" s="313" t="e">
        <f t="shared" si="2"/>
        <v>#DIV/0!</v>
      </c>
      <c r="I47" s="288">
        <f t="shared" si="3"/>
        <v>0</v>
      </c>
      <c r="J47" s="288">
        <f t="shared" si="4"/>
        <v>0</v>
      </c>
      <c r="K47" s="456"/>
      <c r="L47" s="456"/>
      <c r="M47" s="456"/>
      <c r="N47" s="456"/>
      <c r="O47" s="456"/>
      <c r="P47" s="450"/>
      <c r="Q47" s="450"/>
      <c r="R47" s="450"/>
      <c r="S47" s="450"/>
      <c r="T47" s="148" t="s">
        <v>319</v>
      </c>
      <c r="U47" s="63">
        <v>1691532</v>
      </c>
      <c r="V47" s="63">
        <v>1058372</v>
      </c>
      <c r="W47" s="63">
        <f>P45</f>
        <v>1844580</v>
      </c>
      <c r="X47" s="63">
        <f>SUM(X50:X67)/2</f>
        <v>1736050</v>
      </c>
      <c r="Y47" s="63">
        <f>SUM(Y50:Y67)/2</f>
        <v>907450</v>
      </c>
      <c r="Z47" s="63">
        <f>'ПР5. 13.ПП2.БДД.2.Мер.'!I22</f>
        <v>1370000</v>
      </c>
      <c r="AA47" s="63">
        <f>'ПР5. 13.ПП2.БДД.2.Мер.'!J22</f>
        <v>1370000</v>
      </c>
      <c r="AB47" s="444"/>
    </row>
    <row r="48" spans="1:28" ht="30" hidden="1" customHeight="1">
      <c r="A48" s="443"/>
      <c r="B48" s="443"/>
      <c r="C48" s="442"/>
      <c r="D48" s="442"/>
      <c r="E48" s="288">
        <f t="shared" si="30"/>
        <v>0</v>
      </c>
      <c r="F48" s="288">
        <f t="shared" si="0"/>
        <v>0</v>
      </c>
      <c r="G48" s="288">
        <f t="shared" si="1"/>
        <v>108.53</v>
      </c>
      <c r="H48" s="313" t="e">
        <f t="shared" si="2"/>
        <v>#DIV/0!</v>
      </c>
      <c r="I48" s="288">
        <f t="shared" si="3"/>
        <v>0</v>
      </c>
      <c r="J48" s="288">
        <f t="shared" si="4"/>
        <v>0</v>
      </c>
      <c r="K48" s="457"/>
      <c r="L48" s="457"/>
      <c r="M48" s="457"/>
      <c r="N48" s="457"/>
      <c r="O48" s="457"/>
      <c r="P48" s="451"/>
      <c r="Q48" s="451"/>
      <c r="R48" s="451"/>
      <c r="S48" s="451"/>
      <c r="T48" s="148" t="str">
        <f>T70</f>
        <v xml:space="preserve">      Муниципальное казенное учреждение "Управление образования"</v>
      </c>
      <c r="U48" s="63"/>
      <c r="V48" s="63"/>
      <c r="W48" s="63">
        <f>W68+W72</f>
        <v>108530</v>
      </c>
      <c r="X48" s="63">
        <f t="shared" ref="X48:AA48" si="31">X68+X72</f>
        <v>108530</v>
      </c>
      <c r="Y48" s="63">
        <f t="shared" si="31"/>
        <v>108530</v>
      </c>
      <c r="Z48" s="63">
        <f t="shared" si="31"/>
        <v>0</v>
      </c>
      <c r="AA48" s="63">
        <f t="shared" si="31"/>
        <v>0</v>
      </c>
      <c r="AB48" s="444"/>
    </row>
    <row r="49" spans="1:28" s="209" customFormat="1" ht="15" hidden="1" customHeight="1">
      <c r="A49" s="206"/>
      <c r="B49" s="207" t="s">
        <v>261</v>
      </c>
      <c r="C49" s="442"/>
      <c r="D49" s="442"/>
      <c r="E49" s="288">
        <f t="shared" si="30"/>
        <v>1844.58</v>
      </c>
      <c r="F49" s="288">
        <f t="shared" si="0"/>
        <v>1844.58</v>
      </c>
      <c r="G49" s="288">
        <f t="shared" si="1"/>
        <v>0</v>
      </c>
      <c r="H49" s="313">
        <f t="shared" si="2"/>
        <v>0</v>
      </c>
      <c r="I49" s="288">
        <f t="shared" si="3"/>
        <v>1370</v>
      </c>
      <c r="J49" s="288">
        <f t="shared" si="4"/>
        <v>1370</v>
      </c>
      <c r="K49" s="208"/>
      <c r="L49" s="208"/>
      <c r="M49" s="208"/>
      <c r="N49" s="208"/>
      <c r="O49" s="208"/>
      <c r="P49" s="139">
        <f>'ПР5. 13.ПП2.БДД.2.Мер.'!H20</f>
        <v>1844580</v>
      </c>
      <c r="Q49" s="139">
        <f>'ПР5. 13.ПП2.БДД.2.Мер.'!I20</f>
        <v>1370000</v>
      </c>
      <c r="R49" s="139">
        <f>'ПР5. 13.ПП2.БДД.2.Мер.'!J20</f>
        <v>1370000</v>
      </c>
      <c r="S49" s="139">
        <f>'ПР5. 13.ПП2.БДД.2.Мер.'!K20</f>
        <v>4584580</v>
      </c>
      <c r="T49" s="139"/>
      <c r="U49" s="139"/>
      <c r="V49" s="139"/>
      <c r="W49" s="139">
        <f>'ПР5. 13.ПП2.БДД.2.Мер.'!H20</f>
        <v>1844580</v>
      </c>
      <c r="X49" s="139"/>
      <c r="Y49" s="139"/>
      <c r="Z49" s="139">
        <f>'ПР5. 13.ПП2.БДД.2.Мер.'!I20</f>
        <v>1370000</v>
      </c>
      <c r="AA49" s="139">
        <f>'ПР5. 13.ПП2.БДД.2.Мер.'!K20</f>
        <v>4584580</v>
      </c>
      <c r="AB49" s="444"/>
    </row>
    <row r="50" spans="1:28">
      <c r="A50" s="435" t="s">
        <v>28</v>
      </c>
      <c r="B50" s="435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0" s="442"/>
      <c r="D50" s="442"/>
      <c r="E50" s="288">
        <f t="shared" si="30"/>
        <v>200</v>
      </c>
      <c r="F50" s="288">
        <f t="shared" si="0"/>
        <v>200</v>
      </c>
      <c r="G50" s="288">
        <f t="shared" si="1"/>
        <v>71.400000000000006</v>
      </c>
      <c r="H50" s="313">
        <f t="shared" si="2"/>
        <v>35.700000000000003</v>
      </c>
      <c r="I50" s="288">
        <f t="shared" si="3"/>
        <v>200</v>
      </c>
      <c r="J50" s="288">
        <f t="shared" si="4"/>
        <v>200</v>
      </c>
      <c r="K50" s="125" t="s">
        <v>116</v>
      </c>
      <c r="L50" s="125" t="s">
        <v>116</v>
      </c>
      <c r="M50" s="125" t="s">
        <v>116</v>
      </c>
      <c r="N50" s="123" t="str">
        <f>N52</f>
        <v>1220000010</v>
      </c>
      <c r="O50" s="125" t="s">
        <v>116</v>
      </c>
      <c r="P50" s="60">
        <f>P52</f>
        <v>200000</v>
      </c>
      <c r="Q50" s="60">
        <f t="shared" ref="Q50:S50" si="32">Q52</f>
        <v>200000</v>
      </c>
      <c r="R50" s="60">
        <f t="shared" si="32"/>
        <v>200000</v>
      </c>
      <c r="S50" s="60">
        <f t="shared" si="32"/>
        <v>600000</v>
      </c>
      <c r="T50" s="146" t="s">
        <v>318</v>
      </c>
      <c r="U50" s="60">
        <f>U52</f>
        <v>180240</v>
      </c>
      <c r="V50" s="60">
        <f t="shared" ref="V50:AA50" si="33">V52</f>
        <v>74580</v>
      </c>
      <c r="W50" s="60">
        <f t="shared" si="33"/>
        <v>200000</v>
      </c>
      <c r="X50" s="60">
        <f t="shared" si="33"/>
        <v>200000</v>
      </c>
      <c r="Y50" s="60">
        <f t="shared" si="33"/>
        <v>71400</v>
      </c>
      <c r="Z50" s="60">
        <f t="shared" si="33"/>
        <v>200000</v>
      </c>
      <c r="AA50" s="60">
        <f t="shared" si="33"/>
        <v>200000</v>
      </c>
      <c r="AB50" s="444"/>
    </row>
    <row r="51" spans="1:28" ht="15" hidden="1" customHeight="1">
      <c r="A51" s="436"/>
      <c r="B51" s="436"/>
      <c r="C51" s="442"/>
      <c r="D51" s="442"/>
      <c r="E51" s="288">
        <f t="shared" si="30"/>
        <v>0</v>
      </c>
      <c r="F51" s="288">
        <f t="shared" si="0"/>
        <v>0</v>
      </c>
      <c r="G51" s="288">
        <f t="shared" si="1"/>
        <v>0</v>
      </c>
      <c r="H51" s="313" t="e">
        <f t="shared" si="2"/>
        <v>#DIV/0!</v>
      </c>
      <c r="I51" s="288">
        <f t="shared" si="3"/>
        <v>0</v>
      </c>
      <c r="J51" s="288">
        <f t="shared" si="4"/>
        <v>0</v>
      </c>
      <c r="K51" s="44"/>
      <c r="L51" s="124"/>
      <c r="M51" s="124"/>
      <c r="N51" s="124"/>
      <c r="O51" s="124"/>
      <c r="P51" s="38"/>
      <c r="Q51" s="38"/>
      <c r="R51" s="38"/>
      <c r="S51" s="38"/>
      <c r="T51" s="146" t="s">
        <v>140</v>
      </c>
      <c r="U51" s="38"/>
      <c r="V51" s="38"/>
      <c r="W51" s="38"/>
      <c r="X51" s="38"/>
      <c r="Y51" s="38"/>
      <c r="Z51" s="38"/>
      <c r="AA51" s="38"/>
      <c r="AB51" s="444"/>
    </row>
    <row r="52" spans="1:28" ht="15" hidden="1" customHeight="1">
      <c r="A52" s="437"/>
      <c r="B52" s="437"/>
      <c r="C52" s="442"/>
      <c r="D52" s="442"/>
      <c r="E52" s="288">
        <f t="shared" si="30"/>
        <v>200</v>
      </c>
      <c r="F52" s="288">
        <f t="shared" si="0"/>
        <v>200</v>
      </c>
      <c r="G52" s="288">
        <f t="shared" si="1"/>
        <v>71.400000000000006</v>
      </c>
      <c r="H52" s="313">
        <f t="shared" si="2"/>
        <v>35.700000000000003</v>
      </c>
      <c r="I52" s="288">
        <f t="shared" si="3"/>
        <v>200</v>
      </c>
      <c r="J52" s="288">
        <f t="shared" si="4"/>
        <v>200</v>
      </c>
      <c r="K52" s="44" t="str">
        <f>'ПР5. 13.ПП2.БДД.2.Мер.'!C9</f>
        <v>009</v>
      </c>
      <c r="L52" s="44" t="str">
        <f>'ПР5. 13.ПП2.БДД.2.Мер.'!D9</f>
        <v>05</v>
      </c>
      <c r="M52" s="44" t="str">
        <f>'ПР5. 13.ПП2.БДД.2.Мер.'!E9</f>
        <v>03</v>
      </c>
      <c r="N52" s="44" t="str">
        <f>'ПР5. 13.ПП2.БДД.2.Мер.'!F9</f>
        <v>1220000010</v>
      </c>
      <c r="O52" s="44" t="str">
        <f>'ПР5. 13.ПП2.БДД.2.Мер.'!G9</f>
        <v>240</v>
      </c>
      <c r="P52" s="38">
        <f>'ПР5. 13.ПП2.БДД.2.Мер.'!H9</f>
        <v>200000</v>
      </c>
      <c r="Q52" s="38">
        <f>'ПР5. 13.ПП2.БДД.2.Мер.'!I9</f>
        <v>200000</v>
      </c>
      <c r="R52" s="38">
        <f>'ПР5. 13.ПП2.БДД.2.Мер.'!J9</f>
        <v>200000</v>
      </c>
      <c r="S52" s="38">
        <f>'ПР5. 13.ПП2.БДД.2.Мер.'!K9</f>
        <v>600000</v>
      </c>
      <c r="T52" s="148" t="s">
        <v>319</v>
      </c>
      <c r="U52" s="38">
        <f>'[1]06. Пр.1 Распределение. Отч.7'!$V$68</f>
        <v>180240</v>
      </c>
      <c r="V52" s="38">
        <f>'[1]06. Пр.1 Распределение. Отч.7'!$W$68</f>
        <v>74580</v>
      </c>
      <c r="W52" s="38">
        <f>P52</f>
        <v>200000</v>
      </c>
      <c r="X52" s="38">
        <f>W52</f>
        <v>200000</v>
      </c>
      <c r="Y52" s="38">
        <v>71400</v>
      </c>
      <c r="Z52" s="38">
        <f>Q52</f>
        <v>200000</v>
      </c>
      <c r="AA52" s="38">
        <f>R52</f>
        <v>200000</v>
      </c>
      <c r="AB52" s="444"/>
    </row>
    <row r="53" spans="1:28">
      <c r="A53" s="435" t="s">
        <v>29</v>
      </c>
      <c r="B53" s="435" t="str">
        <f>'ПР5. 13.ПП2.БДД.2.Мер.'!A11</f>
        <v>Проведение конкурсов по тематике "Безопасность дорожного движения в ЗАТО Железногорск"</v>
      </c>
      <c r="C53" s="442"/>
      <c r="D53" s="442"/>
      <c r="E53" s="288">
        <f t="shared" si="30"/>
        <v>80</v>
      </c>
      <c r="F53" s="288">
        <f t="shared" si="0"/>
        <v>80</v>
      </c>
      <c r="G53" s="288">
        <f t="shared" si="1"/>
        <v>80</v>
      </c>
      <c r="H53" s="313">
        <f t="shared" si="2"/>
        <v>100</v>
      </c>
      <c r="I53" s="288">
        <f t="shared" si="3"/>
        <v>80</v>
      </c>
      <c r="J53" s="288">
        <f t="shared" si="4"/>
        <v>80</v>
      </c>
      <c r="K53" s="125" t="s">
        <v>116</v>
      </c>
      <c r="L53" s="125" t="s">
        <v>116</v>
      </c>
      <c r="M53" s="125" t="s">
        <v>116</v>
      </c>
      <c r="N53" s="123" t="str">
        <f>N55</f>
        <v>1220000020</v>
      </c>
      <c r="O53" s="125" t="s">
        <v>116</v>
      </c>
      <c r="P53" s="60">
        <f>P55</f>
        <v>80000</v>
      </c>
      <c r="Q53" s="60">
        <f t="shared" ref="Q53:S53" si="34">Q55</f>
        <v>80000</v>
      </c>
      <c r="R53" s="60">
        <f t="shared" si="34"/>
        <v>80000</v>
      </c>
      <c r="S53" s="60">
        <f t="shared" si="34"/>
        <v>240000</v>
      </c>
      <c r="T53" s="146" t="s">
        <v>318</v>
      </c>
      <c r="U53" s="60">
        <f>U55</f>
        <v>80000</v>
      </c>
      <c r="V53" s="60">
        <f t="shared" ref="V53:AA53" si="35">V55</f>
        <v>80000</v>
      </c>
      <c r="W53" s="60">
        <f t="shared" si="35"/>
        <v>80000</v>
      </c>
      <c r="X53" s="60">
        <f t="shared" si="35"/>
        <v>80000</v>
      </c>
      <c r="Y53" s="60">
        <f t="shared" si="35"/>
        <v>80000</v>
      </c>
      <c r="Z53" s="60">
        <f t="shared" si="35"/>
        <v>80000</v>
      </c>
      <c r="AA53" s="60">
        <f t="shared" si="35"/>
        <v>80000</v>
      </c>
      <c r="AB53" s="444"/>
    </row>
    <row r="54" spans="1:28" ht="15" hidden="1" customHeight="1">
      <c r="A54" s="436"/>
      <c r="B54" s="436"/>
      <c r="C54" s="442"/>
      <c r="D54" s="442"/>
      <c r="E54" s="288">
        <f t="shared" si="30"/>
        <v>0</v>
      </c>
      <c r="F54" s="288">
        <f t="shared" si="0"/>
        <v>0</v>
      </c>
      <c r="G54" s="288">
        <f t="shared" si="1"/>
        <v>0</v>
      </c>
      <c r="H54" s="313" t="e">
        <f t="shared" si="2"/>
        <v>#DIV/0!</v>
      </c>
      <c r="I54" s="288">
        <f t="shared" si="3"/>
        <v>0</v>
      </c>
      <c r="J54" s="288">
        <f t="shared" si="4"/>
        <v>0</v>
      </c>
      <c r="K54" s="44"/>
      <c r="L54" s="124"/>
      <c r="M54" s="124"/>
      <c r="N54" s="124"/>
      <c r="O54" s="124"/>
      <c r="P54" s="38"/>
      <c r="Q54" s="38"/>
      <c r="R54" s="38"/>
      <c r="S54" s="38"/>
      <c r="T54" s="146" t="s">
        <v>140</v>
      </c>
      <c r="U54" s="38"/>
      <c r="V54" s="38"/>
      <c r="W54" s="38"/>
      <c r="X54" s="38"/>
      <c r="Y54" s="38"/>
      <c r="Z54" s="38"/>
      <c r="AA54" s="38"/>
      <c r="AB54" s="444"/>
    </row>
    <row r="55" spans="1:28" ht="15" hidden="1" customHeight="1">
      <c r="A55" s="437"/>
      <c r="B55" s="437"/>
      <c r="C55" s="442"/>
      <c r="D55" s="442"/>
      <c r="E55" s="288">
        <f t="shared" si="30"/>
        <v>80</v>
      </c>
      <c r="F55" s="288">
        <f t="shared" si="0"/>
        <v>80</v>
      </c>
      <c r="G55" s="288">
        <f t="shared" si="1"/>
        <v>80</v>
      </c>
      <c r="H55" s="313">
        <f t="shared" si="2"/>
        <v>100</v>
      </c>
      <c r="I55" s="288">
        <f t="shared" si="3"/>
        <v>80</v>
      </c>
      <c r="J55" s="288">
        <f t="shared" si="4"/>
        <v>80</v>
      </c>
      <c r="K55" s="44" t="str">
        <f>'ПР5. 13.ПП2.БДД.2.Мер.'!C11</f>
        <v>009</v>
      </c>
      <c r="L55" s="44" t="str">
        <f>'ПР5. 13.ПП2.БДД.2.Мер.'!D11</f>
        <v>01</v>
      </c>
      <c r="M55" s="44" t="str">
        <f>'ПР5. 13.ПП2.БДД.2.Мер.'!E11</f>
        <v>13</v>
      </c>
      <c r="N55" s="44" t="str">
        <f>'ПР5. 13.ПП2.БДД.2.Мер.'!F11</f>
        <v>1220000020</v>
      </c>
      <c r="O55" s="44" t="str">
        <f>'ПР5. 13.ПП2.БДД.2.Мер.'!G11</f>
        <v>240</v>
      </c>
      <c r="P55" s="38">
        <f>'ПР5. 13.ПП2.БДД.2.Мер.'!H11</f>
        <v>80000</v>
      </c>
      <c r="Q55" s="38">
        <f>'ПР5. 13.ПП2.БДД.2.Мер.'!I11</f>
        <v>80000</v>
      </c>
      <c r="R55" s="38">
        <f>'ПР5. 13.ПП2.БДД.2.Мер.'!J11</f>
        <v>80000</v>
      </c>
      <c r="S55" s="38">
        <f>'ПР5. 13.ПП2.БДД.2.Мер.'!K11</f>
        <v>240000</v>
      </c>
      <c r="T55" s="148" t="s">
        <v>319</v>
      </c>
      <c r="U55" s="38">
        <f>'[1]06. Пр.1 Распределение. Отч.7'!$V$71</f>
        <v>80000</v>
      </c>
      <c r="V55" s="38">
        <f>'[1]06. Пр.1 Распределение. Отч.7'!$W$71</f>
        <v>80000</v>
      </c>
      <c r="W55" s="38">
        <f>P55</f>
        <v>80000</v>
      </c>
      <c r="X55" s="38">
        <v>80000</v>
      </c>
      <c r="Y55" s="38">
        <v>80000</v>
      </c>
      <c r="Z55" s="38">
        <f>Q55</f>
        <v>80000</v>
      </c>
      <c r="AA55" s="38">
        <f>R55</f>
        <v>80000</v>
      </c>
      <c r="AB55" s="444"/>
    </row>
    <row r="56" spans="1:28">
      <c r="A56" s="435" t="s">
        <v>30</v>
      </c>
      <c r="B56" s="435" t="str">
        <f>'ПР5. 13.ПП2.БДД.2.Мер.'!A12</f>
        <v>Организация социальной рекламы и печатной продукции по безопасности дорожного движения</v>
      </c>
      <c r="C56" s="442"/>
      <c r="D56" s="442"/>
      <c r="E56" s="288">
        <f t="shared" si="30"/>
        <v>90</v>
      </c>
      <c r="F56" s="288">
        <f t="shared" si="0"/>
        <v>90</v>
      </c>
      <c r="G56" s="288">
        <f t="shared" si="1"/>
        <v>90</v>
      </c>
      <c r="H56" s="313">
        <f t="shared" si="2"/>
        <v>100</v>
      </c>
      <c r="I56" s="288">
        <f t="shared" si="3"/>
        <v>90</v>
      </c>
      <c r="J56" s="288">
        <f t="shared" si="4"/>
        <v>90</v>
      </c>
      <c r="K56" s="125" t="s">
        <v>116</v>
      </c>
      <c r="L56" s="125" t="s">
        <v>116</v>
      </c>
      <c r="M56" s="125" t="s">
        <v>116</v>
      </c>
      <c r="N56" s="123" t="str">
        <f>N58</f>
        <v>1220000030</v>
      </c>
      <c r="O56" s="125" t="s">
        <v>116</v>
      </c>
      <c r="P56" s="60">
        <f>P58</f>
        <v>90000</v>
      </c>
      <c r="Q56" s="60">
        <f t="shared" ref="Q56:S56" si="36">Q58</f>
        <v>90000</v>
      </c>
      <c r="R56" s="60">
        <f t="shared" si="36"/>
        <v>90000</v>
      </c>
      <c r="S56" s="60">
        <f t="shared" si="36"/>
        <v>270000</v>
      </c>
      <c r="T56" s="146" t="s">
        <v>318</v>
      </c>
      <c r="U56" s="60">
        <f>U58</f>
        <v>90000</v>
      </c>
      <c r="V56" s="60">
        <f t="shared" ref="V56:AA56" si="37">V58</f>
        <v>90000</v>
      </c>
      <c r="W56" s="60">
        <f t="shared" si="37"/>
        <v>90000</v>
      </c>
      <c r="X56" s="60">
        <f t="shared" si="37"/>
        <v>90000</v>
      </c>
      <c r="Y56" s="60">
        <f t="shared" si="37"/>
        <v>90000</v>
      </c>
      <c r="Z56" s="60">
        <f t="shared" si="37"/>
        <v>90000</v>
      </c>
      <c r="AA56" s="60">
        <f t="shared" si="37"/>
        <v>90000</v>
      </c>
      <c r="AB56" s="444"/>
    </row>
    <row r="57" spans="1:28" ht="15" hidden="1" customHeight="1">
      <c r="A57" s="436"/>
      <c r="B57" s="436"/>
      <c r="C57" s="442"/>
      <c r="D57" s="442"/>
      <c r="E57" s="288">
        <f t="shared" si="30"/>
        <v>0</v>
      </c>
      <c r="F57" s="288">
        <f t="shared" si="0"/>
        <v>0</v>
      </c>
      <c r="G57" s="288">
        <f t="shared" si="1"/>
        <v>0</v>
      </c>
      <c r="H57" s="313" t="e">
        <f t="shared" si="2"/>
        <v>#DIV/0!</v>
      </c>
      <c r="I57" s="288">
        <f t="shared" si="3"/>
        <v>0</v>
      </c>
      <c r="J57" s="288">
        <f t="shared" si="4"/>
        <v>0</v>
      </c>
      <c r="K57" s="44"/>
      <c r="L57" s="124"/>
      <c r="M57" s="124"/>
      <c r="N57" s="124"/>
      <c r="O57" s="124"/>
      <c r="P57" s="38"/>
      <c r="Q57" s="38"/>
      <c r="R57" s="38"/>
      <c r="S57" s="38"/>
      <c r="T57" s="146" t="s">
        <v>140</v>
      </c>
      <c r="U57" s="38"/>
      <c r="V57" s="38"/>
      <c r="W57" s="38"/>
      <c r="X57" s="38"/>
      <c r="Y57" s="38"/>
      <c r="Z57" s="38"/>
      <c r="AA57" s="38"/>
      <c r="AB57" s="444"/>
    </row>
    <row r="58" spans="1:28" ht="15" hidden="1" customHeight="1">
      <c r="A58" s="437"/>
      <c r="B58" s="437"/>
      <c r="C58" s="442"/>
      <c r="D58" s="442"/>
      <c r="E58" s="288">
        <f t="shared" si="30"/>
        <v>90</v>
      </c>
      <c r="F58" s="288">
        <f t="shared" si="0"/>
        <v>90</v>
      </c>
      <c r="G58" s="288">
        <f t="shared" si="1"/>
        <v>90</v>
      </c>
      <c r="H58" s="313">
        <f t="shared" si="2"/>
        <v>100</v>
      </c>
      <c r="I58" s="288">
        <f t="shared" si="3"/>
        <v>90</v>
      </c>
      <c r="J58" s="288">
        <f t="shared" si="4"/>
        <v>90</v>
      </c>
      <c r="K58" s="44" t="str">
        <f>'ПР5. 13.ПП2.БДД.2.Мер.'!C12</f>
        <v>009</v>
      </c>
      <c r="L58" s="44" t="str">
        <f>'ПР5. 13.ПП2.БДД.2.Мер.'!D12</f>
        <v>01</v>
      </c>
      <c r="M58" s="44" t="str">
        <f>'ПР5. 13.ПП2.БДД.2.Мер.'!E12</f>
        <v>13</v>
      </c>
      <c r="N58" s="44" t="str">
        <f>'ПР5. 13.ПП2.БДД.2.Мер.'!F12</f>
        <v>1220000030</v>
      </c>
      <c r="O58" s="44" t="str">
        <f>'ПР5. 13.ПП2.БДД.2.Мер.'!G12</f>
        <v>240</v>
      </c>
      <c r="P58" s="38">
        <f>'ПР5. 13.ПП2.БДД.2.Мер.'!H12</f>
        <v>90000</v>
      </c>
      <c r="Q58" s="38">
        <f>'ПР5. 13.ПП2.БДД.2.Мер.'!I12</f>
        <v>90000</v>
      </c>
      <c r="R58" s="38">
        <f>'ПР5. 13.ПП2.БДД.2.Мер.'!J12</f>
        <v>90000</v>
      </c>
      <c r="S58" s="38">
        <f>'ПР5. 13.ПП2.БДД.2.Мер.'!K12</f>
        <v>270000</v>
      </c>
      <c r="T58" s="148" t="s">
        <v>319</v>
      </c>
      <c r="U58" s="38">
        <f>'[1]06. Пр.1 Распределение. Отч.7'!$V$74</f>
        <v>90000</v>
      </c>
      <c r="V58" s="38">
        <f>'[1]06. Пр.1 Распределение. Отч.7'!$W$74</f>
        <v>90000</v>
      </c>
      <c r="W58" s="38">
        <f>P58</f>
        <v>90000</v>
      </c>
      <c r="X58" s="38">
        <v>90000</v>
      </c>
      <c r="Y58" s="38">
        <v>90000</v>
      </c>
      <c r="Z58" s="38">
        <f>Q58</f>
        <v>90000</v>
      </c>
      <c r="AA58" s="38">
        <f>R58</f>
        <v>90000</v>
      </c>
      <c r="AB58" s="444"/>
    </row>
    <row r="59" spans="1:28">
      <c r="A59" s="445" t="s">
        <v>238</v>
      </c>
      <c r="B59" s="435" t="str">
        <f>'ПР5. 13.ПП2.БДД.2.Мер.'!A13</f>
        <v>Уплата административных штрафов и иных платежей</v>
      </c>
      <c r="C59" s="442"/>
      <c r="D59" s="442"/>
      <c r="E59" s="288">
        <f t="shared" si="30"/>
        <v>1000</v>
      </c>
      <c r="F59" s="288">
        <f t="shared" si="0"/>
        <v>1000</v>
      </c>
      <c r="G59" s="288">
        <f t="shared" si="1"/>
        <v>300</v>
      </c>
      <c r="H59" s="313">
        <f t="shared" si="2"/>
        <v>30</v>
      </c>
      <c r="I59" s="288">
        <f t="shared" si="3"/>
        <v>1000</v>
      </c>
      <c r="J59" s="288">
        <f t="shared" si="4"/>
        <v>1000</v>
      </c>
      <c r="K59" s="125" t="s">
        <v>116</v>
      </c>
      <c r="L59" s="125" t="s">
        <v>116</v>
      </c>
      <c r="M59" s="125" t="s">
        <v>116</v>
      </c>
      <c r="N59" s="123" t="str">
        <f>N61</f>
        <v>1220000040</v>
      </c>
      <c r="O59" s="125" t="s">
        <v>116</v>
      </c>
      <c r="P59" s="60">
        <f>P61</f>
        <v>1000000</v>
      </c>
      <c r="Q59" s="60">
        <f t="shared" ref="Q59:S59" si="38">Q61</f>
        <v>1000000</v>
      </c>
      <c r="R59" s="60">
        <f t="shared" si="38"/>
        <v>1000000</v>
      </c>
      <c r="S59" s="60">
        <f t="shared" si="38"/>
        <v>3000000</v>
      </c>
      <c r="T59" s="146" t="s">
        <v>318</v>
      </c>
      <c r="U59" s="60">
        <f>U61</f>
        <v>1000000</v>
      </c>
      <c r="V59" s="60">
        <f t="shared" ref="V59:AA59" si="39">V61</f>
        <v>472500</v>
      </c>
      <c r="W59" s="60">
        <f t="shared" si="39"/>
        <v>1000000</v>
      </c>
      <c r="X59" s="60">
        <f t="shared" si="39"/>
        <v>1000000</v>
      </c>
      <c r="Y59" s="60">
        <f t="shared" si="39"/>
        <v>300000</v>
      </c>
      <c r="Z59" s="60">
        <f t="shared" si="39"/>
        <v>1000000</v>
      </c>
      <c r="AA59" s="60">
        <f t="shared" si="39"/>
        <v>1000000</v>
      </c>
      <c r="AB59" s="444"/>
    </row>
    <row r="60" spans="1:28" ht="15" hidden="1" customHeight="1">
      <c r="A60" s="445"/>
      <c r="B60" s="436"/>
      <c r="C60" s="442"/>
      <c r="D60" s="442"/>
      <c r="E60" s="288">
        <f t="shared" si="30"/>
        <v>0</v>
      </c>
      <c r="F60" s="288">
        <f t="shared" si="0"/>
        <v>0</v>
      </c>
      <c r="G60" s="288">
        <f t="shared" si="1"/>
        <v>0</v>
      </c>
      <c r="H60" s="313" t="e">
        <f t="shared" si="2"/>
        <v>#DIV/0!</v>
      </c>
      <c r="I60" s="288">
        <f t="shared" si="3"/>
        <v>0</v>
      </c>
      <c r="J60" s="288">
        <f t="shared" si="4"/>
        <v>0</v>
      </c>
      <c r="K60" s="44"/>
      <c r="L60" s="124"/>
      <c r="M60" s="124"/>
      <c r="N60" s="124"/>
      <c r="O60" s="124"/>
      <c r="P60" s="38"/>
      <c r="Q60" s="38"/>
      <c r="R60" s="38"/>
      <c r="S60" s="38"/>
      <c r="T60" s="146" t="s">
        <v>140</v>
      </c>
      <c r="U60" s="38"/>
      <c r="V60" s="38"/>
      <c r="W60" s="37"/>
      <c r="X60" s="37"/>
      <c r="Y60" s="37"/>
      <c r="Z60" s="37"/>
      <c r="AA60" s="37"/>
      <c r="AB60" s="444"/>
    </row>
    <row r="61" spans="1:28" ht="15" hidden="1" customHeight="1">
      <c r="A61" s="445"/>
      <c r="B61" s="437"/>
      <c r="C61" s="442"/>
      <c r="D61" s="442"/>
      <c r="E61" s="288">
        <f t="shared" si="30"/>
        <v>1000</v>
      </c>
      <c r="F61" s="288">
        <f t="shared" si="0"/>
        <v>1000</v>
      </c>
      <c r="G61" s="288">
        <f t="shared" si="1"/>
        <v>300</v>
      </c>
      <c r="H61" s="313">
        <f t="shared" si="2"/>
        <v>30</v>
      </c>
      <c r="I61" s="288">
        <f t="shared" si="3"/>
        <v>1000</v>
      </c>
      <c r="J61" s="288">
        <f t="shared" si="4"/>
        <v>1000</v>
      </c>
      <c r="K61" s="44" t="str">
        <f>'ПР5. 13.ПП2.БДД.2.Мер.'!C13</f>
        <v>009</v>
      </c>
      <c r="L61" s="44" t="str">
        <f>'ПР5. 13.ПП2.БДД.2.Мер.'!D13</f>
        <v>01</v>
      </c>
      <c r="M61" s="44" t="str">
        <f>'ПР5. 13.ПП2.БДД.2.Мер.'!E13</f>
        <v>13</v>
      </c>
      <c r="N61" s="44" t="str">
        <f>'ПР5. 13.ПП2.БДД.2.Мер.'!F13</f>
        <v>1220000040</v>
      </c>
      <c r="O61" s="44" t="str">
        <f>'ПР5. 13.ПП2.БДД.2.Мер.'!G13</f>
        <v>850</v>
      </c>
      <c r="P61" s="38">
        <f>'ПР5. 13.ПП2.БДД.2.Мер.'!H13</f>
        <v>1000000</v>
      </c>
      <c r="Q61" s="38">
        <f>'ПР5. 13.ПП2.БДД.2.Мер.'!I13</f>
        <v>1000000</v>
      </c>
      <c r="R61" s="38">
        <f>'ПР5. 13.ПП2.БДД.2.Мер.'!J13</f>
        <v>1000000</v>
      </c>
      <c r="S61" s="38">
        <f>'ПР5. 13.ПП2.БДД.2.Мер.'!K13</f>
        <v>3000000</v>
      </c>
      <c r="T61" s="148" t="s">
        <v>319</v>
      </c>
      <c r="U61" s="38">
        <f>'[1]06. Пр.1 Распределение. Отч.7'!$V$77</f>
        <v>1000000</v>
      </c>
      <c r="V61" s="38">
        <f>'[1]06. Пр.1 Распределение. Отч.7'!$W$77</f>
        <v>472500</v>
      </c>
      <c r="W61" s="38">
        <f>P61</f>
        <v>1000000</v>
      </c>
      <c r="X61" s="38">
        <f>W61</f>
        <v>1000000</v>
      </c>
      <c r="Y61" s="38">
        <v>300000</v>
      </c>
      <c r="Z61" s="38">
        <f>Q61</f>
        <v>1000000</v>
      </c>
      <c r="AA61" s="38">
        <f>R61</f>
        <v>1000000</v>
      </c>
      <c r="AB61" s="444"/>
    </row>
    <row r="62" spans="1:28">
      <c r="A62" s="445" t="s">
        <v>302</v>
      </c>
      <c r="B62" s="435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2" s="442"/>
      <c r="D62" s="442"/>
      <c r="E62" s="288">
        <f t="shared" si="30"/>
        <v>295.2</v>
      </c>
      <c r="F62" s="288">
        <f t="shared" si="0"/>
        <v>295.2</v>
      </c>
      <c r="G62" s="288">
        <f t="shared" si="1"/>
        <v>295.2</v>
      </c>
      <c r="H62" s="313">
        <f t="shared" si="2"/>
        <v>100</v>
      </c>
      <c r="I62" s="288">
        <f t="shared" si="3"/>
        <v>0</v>
      </c>
      <c r="J62" s="288">
        <f t="shared" si="4"/>
        <v>0</v>
      </c>
      <c r="K62" s="125" t="s">
        <v>116</v>
      </c>
      <c r="L62" s="125" t="s">
        <v>116</v>
      </c>
      <c r="M62" s="125" t="s">
        <v>116</v>
      </c>
      <c r="N62" s="123" t="str">
        <f>N64</f>
        <v>1220074920</v>
      </c>
      <c r="O62" s="125" t="s">
        <v>116</v>
      </c>
      <c r="P62" s="60">
        <f>P64</f>
        <v>295200</v>
      </c>
      <c r="Q62" s="60">
        <f t="shared" ref="Q62:S62" si="40">Q64</f>
        <v>0</v>
      </c>
      <c r="R62" s="60">
        <f t="shared" si="40"/>
        <v>0</v>
      </c>
      <c r="S62" s="60">
        <f t="shared" si="40"/>
        <v>295200</v>
      </c>
      <c r="T62" s="146" t="s">
        <v>318</v>
      </c>
      <c r="U62" s="60">
        <f>U64</f>
        <v>0</v>
      </c>
      <c r="V62" s="60">
        <f t="shared" ref="V62:AA62" si="41">V64</f>
        <v>0</v>
      </c>
      <c r="W62" s="60">
        <f t="shared" si="41"/>
        <v>295200</v>
      </c>
      <c r="X62" s="60">
        <f t="shared" si="41"/>
        <v>295200</v>
      </c>
      <c r="Y62" s="60">
        <f t="shared" si="41"/>
        <v>295200</v>
      </c>
      <c r="Z62" s="60">
        <f t="shared" si="41"/>
        <v>0</v>
      </c>
      <c r="AA62" s="60">
        <f t="shared" si="41"/>
        <v>0</v>
      </c>
      <c r="AB62" s="444"/>
    </row>
    <row r="63" spans="1:28" ht="15" hidden="1" customHeight="1">
      <c r="A63" s="445"/>
      <c r="B63" s="436"/>
      <c r="C63" s="442"/>
      <c r="D63" s="442"/>
      <c r="E63" s="288">
        <f t="shared" si="30"/>
        <v>0</v>
      </c>
      <c r="F63" s="288">
        <f t="shared" si="0"/>
        <v>0</v>
      </c>
      <c r="G63" s="288">
        <f t="shared" si="1"/>
        <v>0</v>
      </c>
      <c r="H63" s="313" t="e">
        <f t="shared" si="2"/>
        <v>#DIV/0!</v>
      </c>
      <c r="I63" s="288">
        <f t="shared" si="3"/>
        <v>0</v>
      </c>
      <c r="J63" s="288">
        <f t="shared" si="4"/>
        <v>0</v>
      </c>
      <c r="K63" s="44"/>
      <c r="L63" s="124"/>
      <c r="M63" s="124"/>
      <c r="N63" s="124"/>
      <c r="O63" s="124"/>
      <c r="P63" s="38"/>
      <c r="Q63" s="38"/>
      <c r="R63" s="38"/>
      <c r="S63" s="38"/>
      <c r="T63" s="146" t="s">
        <v>140</v>
      </c>
      <c r="U63" s="38"/>
      <c r="V63" s="38"/>
      <c r="W63" s="37"/>
      <c r="X63" s="37"/>
      <c r="Y63" s="37"/>
      <c r="Z63" s="37"/>
      <c r="AA63" s="37"/>
      <c r="AB63" s="444"/>
    </row>
    <row r="64" spans="1:28" ht="15" hidden="1" customHeight="1">
      <c r="A64" s="445"/>
      <c r="B64" s="437"/>
      <c r="C64" s="442"/>
      <c r="D64" s="442"/>
      <c r="E64" s="288">
        <f t="shared" si="30"/>
        <v>295.2</v>
      </c>
      <c r="F64" s="288">
        <f t="shared" si="0"/>
        <v>295.2</v>
      </c>
      <c r="G64" s="288">
        <f t="shared" si="1"/>
        <v>295.2</v>
      </c>
      <c r="H64" s="313">
        <f t="shared" si="2"/>
        <v>100</v>
      </c>
      <c r="I64" s="288">
        <f t="shared" si="3"/>
        <v>0</v>
      </c>
      <c r="J64" s="288">
        <f t="shared" si="4"/>
        <v>0</v>
      </c>
      <c r="K64" s="44" t="str">
        <f>'ПР5. 13.ПП2.БДД.2.Мер.'!C14</f>
        <v>009</v>
      </c>
      <c r="L64" s="44" t="str">
        <f>'ПР5. 13.ПП2.БДД.2.Мер.'!D14</f>
        <v>04</v>
      </c>
      <c r="M64" s="44" t="str">
        <f>'ПР5. 13.ПП2.БДД.2.Мер.'!E14</f>
        <v>09</v>
      </c>
      <c r="N64" s="44" t="str">
        <f>'ПР5. 13.ПП2.БДД.2.Мер.'!F14</f>
        <v>1220074920</v>
      </c>
      <c r="O64" s="44" t="str">
        <f>'ПР5. 13.ПП2.БДД.2.Мер.'!G14</f>
        <v>240</v>
      </c>
      <c r="P64" s="38">
        <f>'ПР5. 13.ПП2.БДД.2.Мер.'!H14</f>
        <v>295200</v>
      </c>
      <c r="Q64" s="38">
        <f>'ПР5. 13.ПП2.БДД.2.Мер.'!I14</f>
        <v>0</v>
      </c>
      <c r="R64" s="38">
        <f>'ПР5. 13.ПП2.БДД.2.Мер.'!J14</f>
        <v>0</v>
      </c>
      <c r="S64" s="38">
        <f>'ПР5. 13.ПП2.БДД.2.Мер.'!K14</f>
        <v>295200</v>
      </c>
      <c r="T64" s="148" t="s">
        <v>319</v>
      </c>
      <c r="U64" s="38">
        <v>0</v>
      </c>
      <c r="V64" s="38">
        <v>0</v>
      </c>
      <c r="W64" s="38">
        <f>P64</f>
        <v>295200</v>
      </c>
      <c r="X64" s="38">
        <f>W64</f>
        <v>295200</v>
      </c>
      <c r="Y64" s="38">
        <v>295200</v>
      </c>
      <c r="Z64" s="38">
        <f>Q64</f>
        <v>0</v>
      </c>
      <c r="AA64" s="38">
        <f>R64</f>
        <v>0</v>
      </c>
      <c r="AB64" s="444"/>
    </row>
    <row r="65" spans="1:28">
      <c r="A65" s="445" t="s">
        <v>310</v>
      </c>
      <c r="B65" s="435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65" s="442"/>
      <c r="D65" s="442"/>
      <c r="E65" s="288">
        <f t="shared" si="30"/>
        <v>70.849999999999994</v>
      </c>
      <c r="F65" s="288">
        <f t="shared" si="0"/>
        <v>70.849999999999994</v>
      </c>
      <c r="G65" s="288">
        <f t="shared" si="1"/>
        <v>70.849999999999994</v>
      </c>
      <c r="H65" s="313">
        <f t="shared" si="2"/>
        <v>100</v>
      </c>
      <c r="I65" s="288">
        <f t="shared" si="3"/>
        <v>0</v>
      </c>
      <c r="J65" s="288">
        <f t="shared" si="4"/>
        <v>0</v>
      </c>
      <c r="K65" s="125" t="s">
        <v>116</v>
      </c>
      <c r="L65" s="125" t="s">
        <v>116</v>
      </c>
      <c r="M65" s="125" t="s">
        <v>116</v>
      </c>
      <c r="N65" s="123" t="str">
        <f>N67</f>
        <v>12200S4920</v>
      </c>
      <c r="O65" s="125" t="s">
        <v>116</v>
      </c>
      <c r="P65" s="60">
        <f>P67</f>
        <v>70850</v>
      </c>
      <c r="Q65" s="60">
        <f t="shared" ref="Q65:S65" si="42">Q67</f>
        <v>0</v>
      </c>
      <c r="R65" s="60">
        <f t="shared" si="42"/>
        <v>0</v>
      </c>
      <c r="S65" s="60">
        <f t="shared" si="42"/>
        <v>70850</v>
      </c>
      <c r="T65" s="146" t="s">
        <v>318</v>
      </c>
      <c r="U65" s="60">
        <f>U67</f>
        <v>0</v>
      </c>
      <c r="V65" s="60">
        <f t="shared" ref="V65:AA65" si="43">V67</f>
        <v>0</v>
      </c>
      <c r="W65" s="60">
        <f t="shared" si="43"/>
        <v>70850</v>
      </c>
      <c r="X65" s="60">
        <f t="shared" si="43"/>
        <v>70850</v>
      </c>
      <c r="Y65" s="60">
        <f t="shared" si="43"/>
        <v>70850</v>
      </c>
      <c r="Z65" s="60">
        <f t="shared" si="43"/>
        <v>0</v>
      </c>
      <c r="AA65" s="60">
        <f t="shared" si="43"/>
        <v>0</v>
      </c>
      <c r="AB65" s="444"/>
    </row>
    <row r="66" spans="1:28" ht="15" hidden="1" customHeight="1">
      <c r="A66" s="445"/>
      <c r="B66" s="436"/>
      <c r="C66" s="442"/>
      <c r="D66" s="442"/>
      <c r="E66" s="288">
        <f t="shared" si="30"/>
        <v>0</v>
      </c>
      <c r="F66" s="288">
        <f t="shared" si="0"/>
        <v>0</v>
      </c>
      <c r="G66" s="288">
        <f t="shared" si="1"/>
        <v>0</v>
      </c>
      <c r="H66" s="313" t="e">
        <f t="shared" si="2"/>
        <v>#DIV/0!</v>
      </c>
      <c r="I66" s="288">
        <f t="shared" si="3"/>
        <v>0</v>
      </c>
      <c r="J66" s="288">
        <f t="shared" si="4"/>
        <v>0</v>
      </c>
      <c r="K66" s="44"/>
      <c r="L66" s="124"/>
      <c r="M66" s="124"/>
      <c r="N66" s="124"/>
      <c r="O66" s="124"/>
      <c r="P66" s="38"/>
      <c r="Q66" s="38"/>
      <c r="R66" s="38"/>
      <c r="S66" s="38"/>
      <c r="T66" s="146" t="s">
        <v>140</v>
      </c>
      <c r="U66" s="38"/>
      <c r="V66" s="38"/>
      <c r="W66" s="37"/>
      <c r="X66" s="37"/>
      <c r="Y66" s="37"/>
      <c r="Z66" s="37"/>
      <c r="AA66" s="37"/>
      <c r="AB66" s="444"/>
    </row>
    <row r="67" spans="1:28" ht="15" hidden="1" customHeight="1">
      <c r="A67" s="445"/>
      <c r="B67" s="437"/>
      <c r="C67" s="442"/>
      <c r="D67" s="442"/>
      <c r="E67" s="288">
        <f t="shared" si="30"/>
        <v>70.849999999999994</v>
      </c>
      <c r="F67" s="288">
        <f t="shared" si="0"/>
        <v>70.849999999999994</v>
      </c>
      <c r="G67" s="288">
        <f t="shared" si="1"/>
        <v>70.849999999999994</v>
      </c>
      <c r="H67" s="313">
        <f t="shared" si="2"/>
        <v>100</v>
      </c>
      <c r="I67" s="288">
        <f t="shared" si="3"/>
        <v>0</v>
      </c>
      <c r="J67" s="288">
        <f t="shared" si="4"/>
        <v>0</v>
      </c>
      <c r="K67" s="44" t="str">
        <f>'ПР5. 13.ПП2.БДД.2.Мер.'!C15</f>
        <v>009</v>
      </c>
      <c r="L67" s="44" t="str">
        <f>'ПР5. 13.ПП2.БДД.2.Мер.'!D15</f>
        <v>04</v>
      </c>
      <c r="M67" s="44" t="str">
        <f>'ПР5. 13.ПП2.БДД.2.Мер.'!E15</f>
        <v>09</v>
      </c>
      <c r="N67" s="44" t="str">
        <f>'ПР5. 13.ПП2.БДД.2.Мер.'!F15</f>
        <v>12200S4920</v>
      </c>
      <c r="O67" s="44" t="str">
        <f>'ПР5. 13.ПП2.БДД.2.Мер.'!G15</f>
        <v>240</v>
      </c>
      <c r="P67" s="38">
        <f>'ПР5. 13.ПП2.БДД.2.Мер.'!H15</f>
        <v>70850</v>
      </c>
      <c r="Q67" s="38">
        <f>'ПР5. 13.ПП2.БДД.2.Мер.'!I15</f>
        <v>0</v>
      </c>
      <c r="R67" s="38">
        <f>'ПР5. 13.ПП2.БДД.2.Мер.'!J15</f>
        <v>0</v>
      </c>
      <c r="S67" s="38">
        <f>'ПР5. 13.ПП2.БДД.2.Мер.'!K15</f>
        <v>70850</v>
      </c>
      <c r="T67" s="148" t="s">
        <v>319</v>
      </c>
      <c r="U67" s="38">
        <v>0</v>
      </c>
      <c r="V67" s="38">
        <v>0</v>
      </c>
      <c r="W67" s="38">
        <f>P67</f>
        <v>70850</v>
      </c>
      <c r="X67" s="38">
        <f>W67</f>
        <v>70850</v>
      </c>
      <c r="Y67" s="38">
        <v>70850</v>
      </c>
      <c r="Z67" s="38">
        <f>Q67</f>
        <v>0</v>
      </c>
      <c r="AA67" s="38">
        <f>R67</f>
        <v>0</v>
      </c>
      <c r="AB67" s="444"/>
    </row>
    <row r="68" spans="1:28" ht="15" customHeight="1">
      <c r="A68" s="435" t="s">
        <v>345</v>
      </c>
      <c r="B68" s="435" t="str">
        <f>'ПР5. 13.ПП2.БДД.2.Мер.'!A16</f>
        <v>Расходы на проведение мероприятий, направленных на обеспечение безопасного участия детей в дорожном движении</v>
      </c>
      <c r="C68" s="442"/>
      <c r="D68" s="442"/>
      <c r="E68" s="288">
        <f t="shared" si="30"/>
        <v>104.7</v>
      </c>
      <c r="F68" s="288">
        <f t="shared" si="0"/>
        <v>104.7</v>
      </c>
      <c r="G68" s="288">
        <f t="shared" si="1"/>
        <v>104.7</v>
      </c>
      <c r="H68" s="313">
        <f t="shared" si="2"/>
        <v>100</v>
      </c>
      <c r="I68" s="288">
        <f t="shared" si="3"/>
        <v>0</v>
      </c>
      <c r="J68" s="288">
        <f t="shared" si="4"/>
        <v>0</v>
      </c>
      <c r="K68" s="125" t="s">
        <v>116</v>
      </c>
      <c r="L68" s="125" t="s">
        <v>116</v>
      </c>
      <c r="M68" s="125" t="s">
        <v>116</v>
      </c>
      <c r="N68" s="123" t="str">
        <f>N70</f>
        <v>1220073980</v>
      </c>
      <c r="O68" s="125" t="s">
        <v>116</v>
      </c>
      <c r="P68" s="60">
        <f>P70+P71</f>
        <v>104700</v>
      </c>
      <c r="Q68" s="60">
        <f t="shared" ref="Q68:S68" si="44">Q70+Q71</f>
        <v>0</v>
      </c>
      <c r="R68" s="60">
        <f t="shared" si="44"/>
        <v>0</v>
      </c>
      <c r="S68" s="60">
        <f t="shared" si="44"/>
        <v>104700</v>
      </c>
      <c r="T68" s="146" t="s">
        <v>318</v>
      </c>
      <c r="U68" s="60">
        <f>U70+U71</f>
        <v>0</v>
      </c>
      <c r="V68" s="60">
        <f t="shared" ref="V68:AA68" si="45">V70+V71</f>
        <v>0</v>
      </c>
      <c r="W68" s="60">
        <f t="shared" si="45"/>
        <v>104700</v>
      </c>
      <c r="X68" s="60">
        <f t="shared" si="45"/>
        <v>104700</v>
      </c>
      <c r="Y68" s="60">
        <f t="shared" si="45"/>
        <v>104700</v>
      </c>
      <c r="Z68" s="60">
        <f t="shared" si="45"/>
        <v>0</v>
      </c>
      <c r="AA68" s="60">
        <f t="shared" si="45"/>
        <v>0</v>
      </c>
      <c r="AB68" s="446"/>
    </row>
    <row r="69" spans="1:28" ht="15" hidden="1" customHeight="1">
      <c r="A69" s="436"/>
      <c r="B69" s="436"/>
      <c r="C69" s="442"/>
      <c r="D69" s="442"/>
      <c r="E69" s="288">
        <f t="shared" si="30"/>
        <v>0</v>
      </c>
      <c r="F69" s="288">
        <f t="shared" si="0"/>
        <v>0</v>
      </c>
      <c r="G69" s="288">
        <f t="shared" si="1"/>
        <v>0</v>
      </c>
      <c r="H69" s="313" t="e">
        <f t="shared" si="2"/>
        <v>#DIV/0!</v>
      </c>
      <c r="I69" s="288">
        <f t="shared" si="3"/>
        <v>0</v>
      </c>
      <c r="J69" s="288">
        <f t="shared" si="4"/>
        <v>0</v>
      </c>
      <c r="K69" s="44"/>
      <c r="L69" s="124"/>
      <c r="M69" s="124"/>
      <c r="N69" s="124"/>
      <c r="O69" s="124"/>
      <c r="P69" s="38"/>
      <c r="Q69" s="38"/>
      <c r="R69" s="38"/>
      <c r="S69" s="38"/>
      <c r="T69" s="146" t="s">
        <v>140</v>
      </c>
      <c r="U69" s="38"/>
      <c r="V69" s="38"/>
      <c r="W69" s="37"/>
      <c r="X69" s="37"/>
      <c r="Y69" s="37"/>
      <c r="Z69" s="37"/>
      <c r="AA69" s="37"/>
      <c r="AB69" s="447"/>
    </row>
    <row r="70" spans="1:28" ht="15" hidden="1" customHeight="1">
      <c r="A70" s="436"/>
      <c r="B70" s="436"/>
      <c r="C70" s="442"/>
      <c r="D70" s="442"/>
      <c r="E70" s="288">
        <f t="shared" si="30"/>
        <v>59.76</v>
      </c>
      <c r="F70" s="288">
        <f t="shared" si="0"/>
        <v>59.76</v>
      </c>
      <c r="G70" s="288">
        <f t="shared" si="1"/>
        <v>59.76</v>
      </c>
      <c r="H70" s="313">
        <f t="shared" si="2"/>
        <v>100</v>
      </c>
      <c r="I70" s="288">
        <f t="shared" si="3"/>
        <v>0</v>
      </c>
      <c r="J70" s="288">
        <f t="shared" si="4"/>
        <v>0</v>
      </c>
      <c r="K70" s="44" t="str">
        <f>'ПР5. 13.ПП2.БДД.2.Мер.'!C16</f>
        <v>734</v>
      </c>
      <c r="L70" s="44" t="str">
        <f>'ПР5. 13.ПП2.БДД.2.Мер.'!D16</f>
        <v>07</v>
      </c>
      <c r="M70" s="44" t="str">
        <f>'ПР5. 13.ПП2.БДД.2.Мер.'!E16</f>
        <v>02</v>
      </c>
      <c r="N70" s="44" t="str">
        <f>'ПР5. 13.ПП2.БДД.2.Мер.'!F16</f>
        <v>1220073980</v>
      </c>
      <c r="O70" s="44" t="str">
        <f>'ПР5. 13.ПП2.БДД.2.Мер.'!G16</f>
        <v>610</v>
      </c>
      <c r="P70" s="38">
        <f>'ПР5. 13.ПП2.БДД.2.Мер.'!H16</f>
        <v>59760</v>
      </c>
      <c r="Q70" s="38">
        <f>'ПР5. 13.ПП2.БДД.2.Мер.'!I16</f>
        <v>0</v>
      </c>
      <c r="R70" s="38">
        <f>'ПР5. 13.ПП2.БДД.2.Мер.'!J16</f>
        <v>0</v>
      </c>
      <c r="S70" s="38">
        <f>'ПР5. 13.ПП2.БДД.2.Мер.'!K16</f>
        <v>59760</v>
      </c>
      <c r="T70" s="458" t="s">
        <v>346</v>
      </c>
      <c r="U70" s="38">
        <v>0</v>
      </c>
      <c r="V70" s="38">
        <v>0</v>
      </c>
      <c r="W70" s="38">
        <f>P70</f>
        <v>59760</v>
      </c>
      <c r="X70" s="38">
        <f>W70</f>
        <v>59760</v>
      </c>
      <c r="Y70" s="225">
        <f>X70</f>
        <v>59760</v>
      </c>
      <c r="Z70" s="38">
        <f>Q70</f>
        <v>0</v>
      </c>
      <c r="AA70" s="38">
        <f>R70</f>
        <v>0</v>
      </c>
      <c r="AB70" s="447"/>
    </row>
    <row r="71" spans="1:28" ht="15" hidden="1" customHeight="1">
      <c r="A71" s="437"/>
      <c r="B71" s="437"/>
      <c r="C71" s="442"/>
      <c r="D71" s="442"/>
      <c r="E71" s="288">
        <f t="shared" si="30"/>
        <v>44.94</v>
      </c>
      <c r="F71" s="288">
        <f t="shared" si="0"/>
        <v>44.94</v>
      </c>
      <c r="G71" s="288">
        <f t="shared" si="1"/>
        <v>44.94</v>
      </c>
      <c r="H71" s="313">
        <f t="shared" si="2"/>
        <v>100</v>
      </c>
      <c r="I71" s="288">
        <f t="shared" si="3"/>
        <v>0</v>
      </c>
      <c r="J71" s="288">
        <f t="shared" si="4"/>
        <v>0</v>
      </c>
      <c r="K71" s="44" t="str">
        <f>'ПР5. 13.ПП2.БДД.2.Мер.'!C17</f>
        <v>734</v>
      </c>
      <c r="L71" s="44" t="str">
        <f>'ПР5. 13.ПП2.БДД.2.Мер.'!D17</f>
        <v>07</v>
      </c>
      <c r="M71" s="44" t="str">
        <f>'ПР5. 13.ПП2.БДД.2.Мер.'!E17</f>
        <v>02</v>
      </c>
      <c r="N71" s="44" t="str">
        <f>'ПР5. 13.ПП2.БДД.2.Мер.'!F17</f>
        <v>1220073980</v>
      </c>
      <c r="O71" s="44" t="str">
        <f>'ПР5. 13.ПП2.БДД.2.Мер.'!G17</f>
        <v>620</v>
      </c>
      <c r="P71" s="38">
        <f>'ПР5. 13.ПП2.БДД.2.Мер.'!H17</f>
        <v>44940</v>
      </c>
      <c r="Q71" s="38">
        <f>'ПР5. 13.ПП2.БДД.2.Мер.'!I17</f>
        <v>0</v>
      </c>
      <c r="R71" s="38">
        <f>'ПР5. 13.ПП2.БДД.2.Мер.'!J17</f>
        <v>0</v>
      </c>
      <c r="S71" s="38">
        <f>'ПР5. 13.ПП2.БДД.2.Мер.'!K17</f>
        <v>44940</v>
      </c>
      <c r="T71" s="459"/>
      <c r="U71" s="38">
        <v>0</v>
      </c>
      <c r="V71" s="38">
        <v>0</v>
      </c>
      <c r="W71" s="38">
        <f>P71</f>
        <v>44940</v>
      </c>
      <c r="X71" s="38">
        <f>W71</f>
        <v>44940</v>
      </c>
      <c r="Y71" s="225">
        <f>X71</f>
        <v>44940</v>
      </c>
      <c r="Z71" s="38">
        <f>Q71</f>
        <v>0</v>
      </c>
      <c r="AA71" s="38">
        <f>R71</f>
        <v>0</v>
      </c>
      <c r="AB71" s="448"/>
    </row>
    <row r="72" spans="1:28" ht="15" customHeight="1">
      <c r="A72" s="435" t="s">
        <v>372</v>
      </c>
      <c r="B72" s="435" t="str">
        <f>'ПР5. 13.ПП2.БДД.2.Мер.'!A18</f>
        <v>Софинансирование расходов на проведение мероприятий, направленных на обеспечение безопасного участия детей в дорожном движении</v>
      </c>
      <c r="C72" s="442"/>
      <c r="D72" s="442"/>
      <c r="E72" s="288">
        <f t="shared" si="30"/>
        <v>3.83</v>
      </c>
      <c r="F72" s="288">
        <f t="shared" ref="F72:F133" si="46">P72/1000</f>
        <v>3.83</v>
      </c>
      <c r="G72" s="288">
        <f t="shared" ref="G72:G133" si="47">Y72/1000</f>
        <v>3.83</v>
      </c>
      <c r="H72" s="313">
        <f t="shared" ref="H72:H133" si="48">G72/F72*100</f>
        <v>100</v>
      </c>
      <c r="I72" s="288">
        <f t="shared" ref="I72:I133" si="49">Q72/1000</f>
        <v>0</v>
      </c>
      <c r="J72" s="288">
        <f t="shared" ref="J72:J133" si="50">R72/1000</f>
        <v>0</v>
      </c>
      <c r="K72" s="125" t="s">
        <v>116</v>
      </c>
      <c r="L72" s="125" t="s">
        <v>116</v>
      </c>
      <c r="M72" s="125" t="s">
        <v>116</v>
      </c>
      <c r="N72" s="123" t="str">
        <f>N74</f>
        <v>12200S3980</v>
      </c>
      <c r="O72" s="125" t="s">
        <v>116</v>
      </c>
      <c r="P72" s="60">
        <f>P74+P75</f>
        <v>3830</v>
      </c>
      <c r="Q72" s="60">
        <f t="shared" ref="Q72:S72" si="51">Q74+Q75</f>
        <v>0</v>
      </c>
      <c r="R72" s="60">
        <f t="shared" si="51"/>
        <v>0</v>
      </c>
      <c r="S72" s="60">
        <f t="shared" si="51"/>
        <v>3830</v>
      </c>
      <c r="T72" s="146" t="s">
        <v>318</v>
      </c>
      <c r="U72" s="60">
        <f>U74+U75</f>
        <v>0</v>
      </c>
      <c r="V72" s="60">
        <f t="shared" ref="V72:AA72" si="52">V74+V75</f>
        <v>0</v>
      </c>
      <c r="W72" s="60">
        <f t="shared" si="52"/>
        <v>3830</v>
      </c>
      <c r="X72" s="60">
        <f t="shared" si="52"/>
        <v>3830</v>
      </c>
      <c r="Y72" s="60">
        <f t="shared" si="52"/>
        <v>3830</v>
      </c>
      <c r="Z72" s="60">
        <f t="shared" si="52"/>
        <v>0</v>
      </c>
      <c r="AA72" s="60">
        <f t="shared" si="52"/>
        <v>0</v>
      </c>
      <c r="AB72" s="446"/>
    </row>
    <row r="73" spans="1:28" ht="15" hidden="1" customHeight="1">
      <c r="A73" s="436"/>
      <c r="B73" s="436"/>
      <c r="C73" s="442"/>
      <c r="D73" s="442"/>
      <c r="E73" s="288">
        <f t="shared" si="30"/>
        <v>0</v>
      </c>
      <c r="F73" s="288">
        <f t="shared" si="46"/>
        <v>0</v>
      </c>
      <c r="G73" s="288">
        <f t="shared" si="47"/>
        <v>0</v>
      </c>
      <c r="H73" s="313" t="e">
        <f t="shared" si="48"/>
        <v>#DIV/0!</v>
      </c>
      <c r="I73" s="288">
        <f t="shared" si="49"/>
        <v>0</v>
      </c>
      <c r="J73" s="288">
        <f t="shared" si="50"/>
        <v>0</v>
      </c>
      <c r="K73" s="44"/>
      <c r="L73" s="124"/>
      <c r="M73" s="124"/>
      <c r="N73" s="124"/>
      <c r="O73" s="124"/>
      <c r="P73" s="38"/>
      <c r="Q73" s="38"/>
      <c r="R73" s="38"/>
      <c r="S73" s="38"/>
      <c r="T73" s="146" t="s">
        <v>140</v>
      </c>
      <c r="U73" s="38"/>
      <c r="V73" s="38"/>
      <c r="W73" s="37"/>
      <c r="X73" s="37"/>
      <c r="Y73" s="37"/>
      <c r="Z73" s="37"/>
      <c r="AA73" s="37"/>
      <c r="AB73" s="447"/>
    </row>
    <row r="74" spans="1:28" ht="15" hidden="1" customHeight="1">
      <c r="A74" s="436"/>
      <c r="B74" s="436"/>
      <c r="C74" s="442"/>
      <c r="D74" s="442"/>
      <c r="E74" s="288">
        <f t="shared" si="30"/>
        <v>2.6560000000000001</v>
      </c>
      <c r="F74" s="288">
        <f t="shared" si="46"/>
        <v>2.6560000000000001</v>
      </c>
      <c r="G74" s="288">
        <f t="shared" si="47"/>
        <v>2.6560000000000001</v>
      </c>
      <c r="H74" s="313">
        <f t="shared" si="48"/>
        <v>100</v>
      </c>
      <c r="I74" s="288">
        <f t="shared" si="49"/>
        <v>0</v>
      </c>
      <c r="J74" s="288">
        <f t="shared" si="50"/>
        <v>0</v>
      </c>
      <c r="K74" s="44" t="str">
        <f>'ПР5. 13.ПП2.БДД.2.Мер.'!C18</f>
        <v>734</v>
      </c>
      <c r="L74" s="44" t="str">
        <f>'ПР5. 13.ПП2.БДД.2.Мер.'!D18</f>
        <v>07</v>
      </c>
      <c r="M74" s="44" t="str">
        <f>'ПР5. 13.ПП2.БДД.2.Мер.'!E18</f>
        <v>02</v>
      </c>
      <c r="N74" s="44" t="str">
        <f>'ПР5. 13.ПП2.БДД.2.Мер.'!F18</f>
        <v>12200S3980</v>
      </c>
      <c r="O74" s="44" t="str">
        <f>'ПР5. 13.ПП2.БДД.2.Мер.'!G18</f>
        <v>610</v>
      </c>
      <c r="P74" s="162">
        <f>'ПР5. 13.ПП2.БДД.2.Мер.'!H18</f>
        <v>2656</v>
      </c>
      <c r="Q74" s="162">
        <f>'ПР5. 13.ПП2.БДД.2.Мер.'!I18</f>
        <v>0</v>
      </c>
      <c r="R74" s="162">
        <f>'ПР5. 13.ПП2.БДД.2.Мер.'!J18</f>
        <v>0</v>
      </c>
      <c r="S74" s="162">
        <f>'ПР5. 13.ПП2.БДД.2.Мер.'!K18</f>
        <v>2656</v>
      </c>
      <c r="T74" s="458" t="s">
        <v>346</v>
      </c>
      <c r="U74" s="38">
        <v>0</v>
      </c>
      <c r="V74" s="38">
        <v>0</v>
      </c>
      <c r="W74" s="38">
        <f>P74</f>
        <v>2656</v>
      </c>
      <c r="X74" s="38">
        <f>W74</f>
        <v>2656</v>
      </c>
      <c r="Y74" s="38">
        <f>X74</f>
        <v>2656</v>
      </c>
      <c r="Z74" s="38">
        <f>Q74</f>
        <v>0</v>
      </c>
      <c r="AA74" s="38">
        <f>R74</f>
        <v>0</v>
      </c>
      <c r="AB74" s="447"/>
    </row>
    <row r="75" spans="1:28" ht="15" hidden="1" customHeight="1">
      <c r="A75" s="437"/>
      <c r="B75" s="437"/>
      <c r="C75" s="442"/>
      <c r="D75" s="442"/>
      <c r="E75" s="288">
        <f t="shared" si="30"/>
        <v>1.1739999999999999</v>
      </c>
      <c r="F75" s="288">
        <f t="shared" si="46"/>
        <v>1.1739999999999999</v>
      </c>
      <c r="G75" s="288">
        <f t="shared" si="47"/>
        <v>1.1739999999999999</v>
      </c>
      <c r="H75" s="313">
        <f t="shared" si="48"/>
        <v>100</v>
      </c>
      <c r="I75" s="288">
        <f t="shared" si="49"/>
        <v>0</v>
      </c>
      <c r="J75" s="288">
        <f t="shared" si="50"/>
        <v>0</v>
      </c>
      <c r="K75" s="44" t="str">
        <f>'ПР5. 13.ПП2.БДД.2.Мер.'!C19</f>
        <v>734</v>
      </c>
      <c r="L75" s="44" t="str">
        <f>'ПР5. 13.ПП2.БДД.2.Мер.'!D19</f>
        <v>07</v>
      </c>
      <c r="M75" s="44" t="str">
        <f>'ПР5. 13.ПП2.БДД.2.Мер.'!E19</f>
        <v>02</v>
      </c>
      <c r="N75" s="44" t="str">
        <f>'ПР5. 13.ПП2.БДД.2.Мер.'!F19</f>
        <v>12200S3980</v>
      </c>
      <c r="O75" s="44" t="str">
        <f>'ПР5. 13.ПП2.БДД.2.Мер.'!G19</f>
        <v>620</v>
      </c>
      <c r="P75" s="162">
        <f>'ПР5. 13.ПП2.БДД.2.Мер.'!H19</f>
        <v>1174</v>
      </c>
      <c r="Q75" s="162">
        <f>'ПР5. 13.ПП2.БДД.2.Мер.'!I19</f>
        <v>0</v>
      </c>
      <c r="R75" s="162">
        <f>'ПР5. 13.ПП2.БДД.2.Мер.'!J19</f>
        <v>0</v>
      </c>
      <c r="S75" s="162">
        <f>'ПР5. 13.ПП2.БДД.2.Мер.'!K19</f>
        <v>1174</v>
      </c>
      <c r="T75" s="459"/>
      <c r="U75" s="38">
        <v>0</v>
      </c>
      <c r="V75" s="38">
        <v>0</v>
      </c>
      <c r="W75" s="38">
        <f>P75</f>
        <v>1174</v>
      </c>
      <c r="X75" s="38">
        <f>W75</f>
        <v>1174</v>
      </c>
      <c r="Y75" s="38">
        <v>1174</v>
      </c>
      <c r="Z75" s="38">
        <f>Q75</f>
        <v>0</v>
      </c>
      <c r="AA75" s="38">
        <f>R75</f>
        <v>0</v>
      </c>
      <c r="AB75" s="448"/>
    </row>
    <row r="76" spans="1:28" ht="15" customHeight="1">
      <c r="A76" s="452" t="s">
        <v>8</v>
      </c>
      <c r="B76" s="441" t="s">
        <v>80</v>
      </c>
      <c r="C76" s="442"/>
      <c r="D76" s="442"/>
      <c r="E76" s="288">
        <f t="shared" si="30"/>
        <v>132025.3333</v>
      </c>
      <c r="F76" s="288">
        <f t="shared" si="46"/>
        <v>132025.3333</v>
      </c>
      <c r="G76" s="288">
        <f t="shared" si="47"/>
        <v>123438.97930000001</v>
      </c>
      <c r="H76" s="313">
        <f t="shared" si="48"/>
        <v>93.496434521025378</v>
      </c>
      <c r="I76" s="288">
        <f t="shared" si="49"/>
        <v>103500</v>
      </c>
      <c r="J76" s="288">
        <f t="shared" si="50"/>
        <v>89156</v>
      </c>
      <c r="K76" s="455" t="s">
        <v>5</v>
      </c>
      <c r="L76" s="455" t="str">
        <f>K76</f>
        <v>Х</v>
      </c>
      <c r="M76" s="455" t="str">
        <f>L76</f>
        <v>Х</v>
      </c>
      <c r="N76" s="455">
        <v>1230000000</v>
      </c>
      <c r="O76" s="455" t="s">
        <v>116</v>
      </c>
      <c r="P76" s="449">
        <f>SUM(P80:P91)/2</f>
        <v>132025333.30000001</v>
      </c>
      <c r="Q76" s="449">
        <f t="shared" ref="Q76:S76" si="53">SUM(Q80:Q91)/2</f>
        <v>103500000</v>
      </c>
      <c r="R76" s="449">
        <f t="shared" si="53"/>
        <v>89156000</v>
      </c>
      <c r="S76" s="449">
        <f t="shared" si="53"/>
        <v>324681333.29999995</v>
      </c>
      <c r="T76" s="146" t="s">
        <v>318</v>
      </c>
      <c r="U76" s="63">
        <f t="shared" ref="U76:AA76" si="54">U78</f>
        <v>122549000</v>
      </c>
      <c r="V76" s="63">
        <f t="shared" si="54"/>
        <v>121833504.37</v>
      </c>
      <c r="W76" s="63">
        <f t="shared" si="54"/>
        <v>132025333.3</v>
      </c>
      <c r="X76" s="63">
        <f t="shared" si="54"/>
        <v>132025333.30000001</v>
      </c>
      <c r="Y76" s="63">
        <f t="shared" si="54"/>
        <v>123438979.30000001</v>
      </c>
      <c r="Z76" s="63">
        <f t="shared" si="54"/>
        <v>103500000</v>
      </c>
      <c r="AA76" s="63">
        <f t="shared" si="54"/>
        <v>89156000</v>
      </c>
      <c r="AB76" s="62"/>
    </row>
    <row r="77" spans="1:28" ht="15" hidden="1" customHeight="1">
      <c r="A77" s="460"/>
      <c r="B77" s="442"/>
      <c r="C77" s="442"/>
      <c r="D77" s="442"/>
      <c r="E77" s="288">
        <f t="shared" si="30"/>
        <v>0</v>
      </c>
      <c r="F77" s="288">
        <f t="shared" si="46"/>
        <v>0</v>
      </c>
      <c r="G77" s="288">
        <f t="shared" si="47"/>
        <v>0</v>
      </c>
      <c r="H77" s="313" t="e">
        <f t="shared" si="48"/>
        <v>#DIV/0!</v>
      </c>
      <c r="I77" s="288">
        <f t="shared" si="49"/>
        <v>0</v>
      </c>
      <c r="J77" s="288">
        <f t="shared" si="50"/>
        <v>0</v>
      </c>
      <c r="K77" s="456"/>
      <c r="L77" s="456"/>
      <c r="M77" s="456"/>
      <c r="N77" s="456"/>
      <c r="O77" s="456"/>
      <c r="P77" s="450"/>
      <c r="Q77" s="450"/>
      <c r="R77" s="450"/>
      <c r="S77" s="450"/>
      <c r="T77" s="146" t="s">
        <v>140</v>
      </c>
      <c r="U77" s="63"/>
      <c r="V77" s="63"/>
      <c r="W77" s="63"/>
      <c r="X77" s="63"/>
      <c r="Y77" s="63"/>
      <c r="Z77" s="63"/>
      <c r="AA77" s="63"/>
      <c r="AB77" s="62"/>
    </row>
    <row r="78" spans="1:28" ht="15" hidden="1" customHeight="1">
      <c r="A78" s="461"/>
      <c r="B78" s="443"/>
      <c r="C78" s="442"/>
      <c r="D78" s="442"/>
      <c r="E78" s="288">
        <f t="shared" si="30"/>
        <v>0</v>
      </c>
      <c r="F78" s="288">
        <f t="shared" si="46"/>
        <v>0</v>
      </c>
      <c r="G78" s="288">
        <f t="shared" si="47"/>
        <v>123438.97930000001</v>
      </c>
      <c r="H78" s="313" t="e">
        <f t="shared" si="48"/>
        <v>#DIV/0!</v>
      </c>
      <c r="I78" s="288">
        <f t="shared" si="49"/>
        <v>0</v>
      </c>
      <c r="J78" s="288">
        <f t="shared" si="50"/>
        <v>0</v>
      </c>
      <c r="K78" s="457"/>
      <c r="L78" s="457"/>
      <c r="M78" s="457"/>
      <c r="N78" s="457"/>
      <c r="O78" s="457"/>
      <c r="P78" s="451"/>
      <c r="Q78" s="451"/>
      <c r="R78" s="451"/>
      <c r="S78" s="451"/>
      <c r="T78" s="148" t="s">
        <v>319</v>
      </c>
      <c r="U78" s="63">
        <f>'[1]06. Пр.1 Распределение. Отч.7'!$V$88</f>
        <v>122549000</v>
      </c>
      <c r="V78" s="63">
        <f>'[1]06. Пр.1 Распределение. Отч.7'!$W$88</f>
        <v>121833504.37</v>
      </c>
      <c r="W78" s="63">
        <f>'ПР6. 16.ПП3.Трансп.2.Мер.'!H13</f>
        <v>132025333.3</v>
      </c>
      <c r="X78" s="63">
        <f>SUM(X80:X91)/2</f>
        <v>132025333.30000001</v>
      </c>
      <c r="Y78" s="63">
        <f>SUM(Y80:Y91)/2</f>
        <v>123438979.30000001</v>
      </c>
      <c r="Z78" s="63">
        <f>'ПР6. 16.ПП3.Трансп.2.Мер.'!I13</f>
        <v>103500000</v>
      </c>
      <c r="AA78" s="63">
        <f>'ПР6. 16.ПП3.Трансп.2.Мер.'!J13</f>
        <v>89156000</v>
      </c>
      <c r="AB78" s="62"/>
    </row>
    <row r="79" spans="1:28" s="212" customFormat="1" ht="15" hidden="1" customHeight="1">
      <c r="A79" s="210"/>
      <c r="B79" s="207" t="s">
        <v>262</v>
      </c>
      <c r="C79" s="442"/>
      <c r="D79" s="442"/>
      <c r="E79" s="288">
        <f t="shared" ref="E79:E110" si="55">P79/1000</f>
        <v>132025.3333</v>
      </c>
      <c r="F79" s="288">
        <f t="shared" si="46"/>
        <v>132025.3333</v>
      </c>
      <c r="G79" s="288">
        <f t="shared" si="47"/>
        <v>0</v>
      </c>
      <c r="H79" s="313">
        <f t="shared" si="48"/>
        <v>0</v>
      </c>
      <c r="I79" s="288">
        <f t="shared" si="49"/>
        <v>103500</v>
      </c>
      <c r="J79" s="288">
        <f t="shared" si="50"/>
        <v>89156</v>
      </c>
      <c r="K79" s="208"/>
      <c r="L79" s="208"/>
      <c r="M79" s="208"/>
      <c r="N79" s="208"/>
      <c r="O79" s="208"/>
      <c r="P79" s="139">
        <f>'ПР6. 16.ПП3.Трансп.2.Мер.'!H13</f>
        <v>132025333.3</v>
      </c>
      <c r="Q79" s="139">
        <f>'ПР6. 16.ПП3.Трансп.2.Мер.'!I13</f>
        <v>103500000</v>
      </c>
      <c r="R79" s="139">
        <f>'ПР6. 16.ПП3.Трансп.2.Мер.'!J13</f>
        <v>89156000</v>
      </c>
      <c r="S79" s="139">
        <f>'ПР6. 16.ПП3.Трансп.2.Мер.'!K13</f>
        <v>324681333.30000001</v>
      </c>
      <c r="T79" s="139"/>
      <c r="U79" s="139"/>
      <c r="V79" s="139"/>
      <c r="W79" s="139"/>
      <c r="X79" s="139"/>
      <c r="Y79" s="139"/>
      <c r="Z79" s="139"/>
      <c r="AA79" s="139"/>
      <c r="AB79" s="211"/>
    </row>
    <row r="80" spans="1:28">
      <c r="A80" s="445" t="s">
        <v>31</v>
      </c>
      <c r="B80" s="435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0" s="442"/>
      <c r="D80" s="442"/>
      <c r="E80" s="288">
        <f t="shared" si="55"/>
        <v>89156</v>
      </c>
      <c r="F80" s="288">
        <f t="shared" si="46"/>
        <v>89156</v>
      </c>
      <c r="G80" s="288">
        <f t="shared" si="47"/>
        <v>80569.645999999993</v>
      </c>
      <c r="H80" s="313">
        <f t="shared" si="48"/>
        <v>90.369292027457476</v>
      </c>
      <c r="I80" s="288">
        <f t="shared" si="49"/>
        <v>0</v>
      </c>
      <c r="J80" s="288">
        <f t="shared" si="50"/>
        <v>0</v>
      </c>
      <c r="K80" s="125" t="s">
        <v>116</v>
      </c>
      <c r="L80" s="125" t="s">
        <v>116</v>
      </c>
      <c r="M80" s="125" t="s">
        <v>116</v>
      </c>
      <c r="N80" s="123">
        <f>N82</f>
        <v>1230000010</v>
      </c>
      <c r="O80" s="125" t="s">
        <v>116</v>
      </c>
      <c r="P80" s="60">
        <f>P82</f>
        <v>89156000</v>
      </c>
      <c r="Q80" s="60">
        <f t="shared" ref="Q80:S80" si="56">Q82</f>
        <v>0</v>
      </c>
      <c r="R80" s="60">
        <f t="shared" si="56"/>
        <v>0</v>
      </c>
      <c r="S80" s="60">
        <f t="shared" si="56"/>
        <v>89156000</v>
      </c>
      <c r="T80" s="146" t="s">
        <v>318</v>
      </c>
      <c r="U80" s="60">
        <f>U82</f>
        <v>89159000</v>
      </c>
      <c r="V80" s="60">
        <f t="shared" ref="V80:AA80" si="57">V82</f>
        <v>88443504.370000005</v>
      </c>
      <c r="W80" s="60">
        <f t="shared" si="57"/>
        <v>89156000</v>
      </c>
      <c r="X80" s="60">
        <f t="shared" si="57"/>
        <v>89156000</v>
      </c>
      <c r="Y80" s="60">
        <f t="shared" si="57"/>
        <v>80569646</v>
      </c>
      <c r="Z80" s="60">
        <f t="shared" si="57"/>
        <v>0</v>
      </c>
      <c r="AA80" s="60">
        <f t="shared" si="57"/>
        <v>0</v>
      </c>
      <c r="AB80" s="444"/>
    </row>
    <row r="81" spans="1:28" s="118" customFormat="1" ht="15" hidden="1" customHeight="1">
      <c r="A81" s="445"/>
      <c r="B81" s="436"/>
      <c r="C81" s="442"/>
      <c r="D81" s="442"/>
      <c r="E81" s="288">
        <f t="shared" si="55"/>
        <v>0</v>
      </c>
      <c r="F81" s="288">
        <f t="shared" si="46"/>
        <v>0</v>
      </c>
      <c r="G81" s="288">
        <f t="shared" si="47"/>
        <v>0</v>
      </c>
      <c r="H81" s="313" t="e">
        <f t="shared" si="48"/>
        <v>#DIV/0!</v>
      </c>
      <c r="I81" s="288">
        <f t="shared" si="49"/>
        <v>0</v>
      </c>
      <c r="J81" s="288">
        <f t="shared" si="50"/>
        <v>0</v>
      </c>
      <c r="K81" s="44"/>
      <c r="L81" s="124"/>
      <c r="M81" s="124"/>
      <c r="N81" s="124"/>
      <c r="O81" s="46"/>
      <c r="P81" s="38"/>
      <c r="Q81" s="38"/>
      <c r="R81" s="38"/>
      <c r="S81" s="38"/>
      <c r="T81" s="146" t="s">
        <v>140</v>
      </c>
      <c r="U81" s="38"/>
      <c r="V81" s="38"/>
      <c r="W81" s="38"/>
      <c r="X81" s="38"/>
      <c r="Y81" s="38"/>
      <c r="Z81" s="302"/>
      <c r="AA81" s="302"/>
      <c r="AB81" s="444"/>
    </row>
    <row r="82" spans="1:28" s="118" customFormat="1" ht="15" hidden="1" customHeight="1">
      <c r="A82" s="445"/>
      <c r="B82" s="437"/>
      <c r="C82" s="442"/>
      <c r="D82" s="442"/>
      <c r="E82" s="288">
        <f t="shared" si="55"/>
        <v>89156</v>
      </c>
      <c r="F82" s="288">
        <f t="shared" si="46"/>
        <v>89156</v>
      </c>
      <c r="G82" s="288">
        <f t="shared" si="47"/>
        <v>80569.645999999993</v>
      </c>
      <c r="H82" s="313">
        <f t="shared" si="48"/>
        <v>90.369292027457476</v>
      </c>
      <c r="I82" s="288">
        <f t="shared" si="49"/>
        <v>0</v>
      </c>
      <c r="J82" s="288">
        <f t="shared" si="50"/>
        <v>0</v>
      </c>
      <c r="K82" s="38" t="str">
        <f>'ПР6. 16.ПП3.Трансп.2.Мер.'!C9</f>
        <v>009</v>
      </c>
      <c r="L82" s="38" t="str">
        <f>'ПР6. 16.ПП3.Трансп.2.Мер.'!D9</f>
        <v>04</v>
      </c>
      <c r="M82" s="38" t="str">
        <f>'ПР6. 16.ПП3.Трансп.2.Мер.'!E9</f>
        <v>08</v>
      </c>
      <c r="N82" s="123">
        <f>'ПР6. 16.ПП3.Трансп.2.Мер.'!F9</f>
        <v>1230000010</v>
      </c>
      <c r="O82" s="46">
        <f>'ПР6. 16.ПП3.Трансп.2.Мер.'!G9</f>
        <v>810</v>
      </c>
      <c r="P82" s="38">
        <f>'ПР6. 16.ПП3.Трансп.2.Мер.'!H9</f>
        <v>89156000</v>
      </c>
      <c r="Q82" s="38">
        <f>'ПР6. 16.ПП3.Трансп.2.Мер.'!I9</f>
        <v>0</v>
      </c>
      <c r="R82" s="38">
        <f>'ПР6. 16.ПП3.Трансп.2.Мер.'!J9</f>
        <v>0</v>
      </c>
      <c r="S82" s="38">
        <f>'ПР6. 16.ПП3.Трансп.2.Мер.'!K9</f>
        <v>89156000</v>
      </c>
      <c r="T82" s="148" t="s">
        <v>319</v>
      </c>
      <c r="U82" s="38">
        <f>'[1]06. Пр.1 Распределение. Отч.7'!$V$91</f>
        <v>89159000</v>
      </c>
      <c r="V82" s="38">
        <f>'[1]06. Пр.1 Распределение. Отч.7'!$W$91</f>
        <v>88443504.370000005</v>
      </c>
      <c r="W82" s="38">
        <f>P82</f>
        <v>89156000</v>
      </c>
      <c r="X82" s="38">
        <f>W82</f>
        <v>89156000</v>
      </c>
      <c r="Y82" s="38">
        <v>80569646</v>
      </c>
      <c r="Z82" s="38">
        <f>Q82</f>
        <v>0</v>
      </c>
      <c r="AA82" s="38">
        <f>R82</f>
        <v>0</v>
      </c>
      <c r="AB82" s="444"/>
    </row>
    <row r="83" spans="1:28">
      <c r="A83" s="445" t="s">
        <v>31</v>
      </c>
      <c r="B83" s="435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3" s="442"/>
      <c r="D83" s="442"/>
      <c r="E83" s="288">
        <f t="shared" si="55"/>
        <v>0</v>
      </c>
      <c r="F83" s="288">
        <f t="shared" si="46"/>
        <v>0</v>
      </c>
      <c r="G83" s="288">
        <f t="shared" si="47"/>
        <v>0</v>
      </c>
      <c r="H83" s="313">
        <v>100</v>
      </c>
      <c r="I83" s="288">
        <f t="shared" si="49"/>
        <v>103500</v>
      </c>
      <c r="J83" s="288">
        <f t="shared" si="50"/>
        <v>89156</v>
      </c>
      <c r="K83" s="125" t="s">
        <v>116</v>
      </c>
      <c r="L83" s="125" t="s">
        <v>116</v>
      </c>
      <c r="M83" s="125" t="s">
        <v>116</v>
      </c>
      <c r="N83" s="123">
        <f>N85</f>
        <v>1230000040</v>
      </c>
      <c r="O83" s="125" t="s">
        <v>116</v>
      </c>
      <c r="P83" s="60">
        <f>P85</f>
        <v>0</v>
      </c>
      <c r="Q83" s="60">
        <f t="shared" ref="Q83:S83" si="58">Q85</f>
        <v>103500000</v>
      </c>
      <c r="R83" s="60">
        <f t="shared" si="58"/>
        <v>89156000</v>
      </c>
      <c r="S83" s="60">
        <f t="shared" si="58"/>
        <v>192656000</v>
      </c>
      <c r="T83" s="146" t="s">
        <v>318</v>
      </c>
      <c r="U83" s="60">
        <f>U85</f>
        <v>0</v>
      </c>
      <c r="V83" s="60">
        <f t="shared" ref="V83:AA83" si="59">V85</f>
        <v>0</v>
      </c>
      <c r="W83" s="60">
        <f t="shared" si="59"/>
        <v>0</v>
      </c>
      <c r="X83" s="60">
        <f t="shared" si="59"/>
        <v>0</v>
      </c>
      <c r="Y83" s="60">
        <f t="shared" si="59"/>
        <v>0</v>
      </c>
      <c r="Z83" s="60">
        <f t="shared" si="59"/>
        <v>103500000</v>
      </c>
      <c r="AA83" s="60">
        <f t="shared" si="59"/>
        <v>89156000</v>
      </c>
      <c r="AB83" s="444"/>
    </row>
    <row r="84" spans="1:28" s="118" customFormat="1" ht="15" hidden="1" customHeight="1">
      <c r="A84" s="445"/>
      <c r="B84" s="436"/>
      <c r="C84" s="442"/>
      <c r="D84" s="442"/>
      <c r="E84" s="288">
        <f t="shared" si="55"/>
        <v>0</v>
      </c>
      <c r="F84" s="288">
        <f t="shared" si="46"/>
        <v>0</v>
      </c>
      <c r="G84" s="288">
        <f t="shared" si="47"/>
        <v>0</v>
      </c>
      <c r="H84" s="313" t="e">
        <f t="shared" si="48"/>
        <v>#DIV/0!</v>
      </c>
      <c r="I84" s="288">
        <f t="shared" si="49"/>
        <v>0</v>
      </c>
      <c r="J84" s="288">
        <f t="shared" si="50"/>
        <v>0</v>
      </c>
      <c r="K84" s="44"/>
      <c r="L84" s="124"/>
      <c r="M84" s="124"/>
      <c r="N84" s="124"/>
      <c r="O84" s="46"/>
      <c r="P84" s="38"/>
      <c r="Q84" s="38"/>
      <c r="R84" s="38"/>
      <c r="S84" s="38"/>
      <c r="T84" s="146" t="s">
        <v>140</v>
      </c>
      <c r="U84" s="38"/>
      <c r="V84" s="38"/>
      <c r="W84" s="38"/>
      <c r="X84" s="38"/>
      <c r="Y84" s="38"/>
      <c r="Z84" s="302"/>
      <c r="AA84" s="302"/>
      <c r="AB84" s="444"/>
    </row>
    <row r="85" spans="1:28" s="118" customFormat="1" ht="15" hidden="1" customHeight="1">
      <c r="A85" s="445"/>
      <c r="B85" s="437"/>
      <c r="C85" s="442"/>
      <c r="D85" s="442"/>
      <c r="E85" s="288">
        <f t="shared" si="55"/>
        <v>0</v>
      </c>
      <c r="F85" s="288">
        <f t="shared" si="46"/>
        <v>0</v>
      </c>
      <c r="G85" s="288">
        <f t="shared" si="47"/>
        <v>0</v>
      </c>
      <c r="H85" s="313" t="e">
        <f t="shared" si="48"/>
        <v>#DIV/0!</v>
      </c>
      <c r="I85" s="288">
        <f t="shared" si="49"/>
        <v>103500</v>
      </c>
      <c r="J85" s="288">
        <f t="shared" si="50"/>
        <v>89156</v>
      </c>
      <c r="K85" s="38" t="str">
        <f>'ПР6. 16.ПП3.Трансп.2.Мер.'!C10</f>
        <v>009</v>
      </c>
      <c r="L85" s="38" t="str">
        <f>'ПР6. 16.ПП3.Трансп.2.Мер.'!D10</f>
        <v>04</v>
      </c>
      <c r="M85" s="38" t="str">
        <f>'ПР6. 16.ПП3.Трансп.2.Мер.'!E10</f>
        <v>08</v>
      </c>
      <c r="N85" s="123">
        <f>'ПР6. 16.ПП3.Трансп.2.Мер.'!F10</f>
        <v>1230000040</v>
      </c>
      <c r="O85" s="46">
        <f>'ПР6. 16.ПП3.Трансп.2.Мер.'!G10</f>
        <v>240</v>
      </c>
      <c r="P85" s="38">
        <f>'ПР6. 16.ПП3.Трансп.2.Мер.'!H10</f>
        <v>0</v>
      </c>
      <c r="Q85" s="38">
        <f>'ПР6. 16.ПП3.Трансп.2.Мер.'!I10</f>
        <v>103500000</v>
      </c>
      <c r="R85" s="38">
        <f>'ПР6. 16.ПП3.Трансп.2.Мер.'!J10</f>
        <v>89156000</v>
      </c>
      <c r="S85" s="38">
        <f>'ПР6. 16.ПП3.Трансп.2.Мер.'!K10</f>
        <v>192656000</v>
      </c>
      <c r="T85" s="148" t="s">
        <v>319</v>
      </c>
      <c r="U85" s="38">
        <v>0</v>
      </c>
      <c r="V85" s="38">
        <v>0</v>
      </c>
      <c r="W85" s="38">
        <f>P85</f>
        <v>0</v>
      </c>
      <c r="X85" s="38">
        <v>0</v>
      </c>
      <c r="Y85" s="38">
        <v>0</v>
      </c>
      <c r="Z85" s="38">
        <f>Q85</f>
        <v>103500000</v>
      </c>
      <c r="AA85" s="38">
        <f>R85</f>
        <v>89156000</v>
      </c>
      <c r="AB85" s="444"/>
    </row>
    <row r="86" spans="1:28">
      <c r="A86" s="445" t="s">
        <v>117</v>
      </c>
      <c r="B86" s="435" t="str">
        <f>'ПР6. 16.ПП3.Трансп.2.Мер.'!A11</f>
        <v>Приобретение автобусов для муниципальных нужд</v>
      </c>
      <c r="C86" s="442"/>
      <c r="D86" s="442"/>
      <c r="E86" s="288">
        <f t="shared" si="55"/>
        <v>39869.333299999998</v>
      </c>
      <c r="F86" s="288">
        <f t="shared" si="46"/>
        <v>39869.333299999998</v>
      </c>
      <c r="G86" s="288">
        <f t="shared" si="47"/>
        <v>39869.333299999998</v>
      </c>
      <c r="H86" s="313">
        <f t="shared" si="48"/>
        <v>100</v>
      </c>
      <c r="I86" s="288">
        <f t="shared" si="49"/>
        <v>0</v>
      </c>
      <c r="J86" s="288">
        <f t="shared" si="50"/>
        <v>0</v>
      </c>
      <c r="K86" s="125" t="s">
        <v>116</v>
      </c>
      <c r="L86" s="125" t="s">
        <v>116</v>
      </c>
      <c r="M86" s="125" t="s">
        <v>116</v>
      </c>
      <c r="N86" s="123">
        <f>'ПР6. 16.ПП3.Трансп.2.Мер.'!F11</f>
        <v>1230000020</v>
      </c>
      <c r="O86" s="125"/>
      <c r="P86" s="60">
        <f>P88</f>
        <v>39869333.299999997</v>
      </c>
      <c r="Q86" s="60">
        <f t="shared" ref="Q86:S86" si="60">Q88</f>
        <v>0</v>
      </c>
      <c r="R86" s="60">
        <f t="shared" si="60"/>
        <v>0</v>
      </c>
      <c r="S86" s="60">
        <f t="shared" si="60"/>
        <v>39869333.299999997</v>
      </c>
      <c r="T86" s="146" t="s">
        <v>318</v>
      </c>
      <c r="U86" s="60">
        <f>U88</f>
        <v>33390000</v>
      </c>
      <c r="V86" s="60">
        <f t="shared" ref="V86:AA86" si="61">V88</f>
        <v>33390000</v>
      </c>
      <c r="W86" s="60">
        <f t="shared" si="61"/>
        <v>39869333.299999997</v>
      </c>
      <c r="X86" s="60">
        <f t="shared" si="61"/>
        <v>39869333.299999997</v>
      </c>
      <c r="Y86" s="60">
        <f t="shared" si="61"/>
        <v>39869333.299999997</v>
      </c>
      <c r="Z86" s="60">
        <f t="shared" si="61"/>
        <v>0</v>
      </c>
      <c r="AA86" s="60">
        <f t="shared" si="61"/>
        <v>0</v>
      </c>
      <c r="AB86" s="445"/>
    </row>
    <row r="87" spans="1:28" s="118" customFormat="1" ht="15" hidden="1" customHeight="1">
      <c r="A87" s="445"/>
      <c r="B87" s="436"/>
      <c r="C87" s="442"/>
      <c r="D87" s="442"/>
      <c r="E87" s="288">
        <f t="shared" si="55"/>
        <v>0</v>
      </c>
      <c r="F87" s="288">
        <f t="shared" si="46"/>
        <v>0</v>
      </c>
      <c r="G87" s="288">
        <f t="shared" si="47"/>
        <v>0</v>
      </c>
      <c r="H87" s="313" t="e">
        <f t="shared" si="48"/>
        <v>#DIV/0!</v>
      </c>
      <c r="I87" s="288">
        <f t="shared" si="49"/>
        <v>0</v>
      </c>
      <c r="J87" s="288">
        <f t="shared" si="50"/>
        <v>0</v>
      </c>
      <c r="K87" s="44"/>
      <c r="L87" s="124"/>
      <c r="M87" s="124"/>
      <c r="N87" s="124"/>
      <c r="O87" s="124"/>
      <c r="P87" s="38"/>
      <c r="Q87" s="38"/>
      <c r="R87" s="38"/>
      <c r="S87" s="38"/>
      <c r="T87" s="146" t="s">
        <v>140</v>
      </c>
      <c r="U87" s="38"/>
      <c r="V87" s="38"/>
      <c r="W87" s="38"/>
      <c r="X87" s="38"/>
      <c r="Y87" s="38"/>
      <c r="Z87" s="38"/>
      <c r="AA87" s="38"/>
      <c r="AB87" s="445"/>
    </row>
    <row r="88" spans="1:28" s="118" customFormat="1" ht="15" hidden="1" customHeight="1">
      <c r="A88" s="445"/>
      <c r="B88" s="437"/>
      <c r="C88" s="442"/>
      <c r="D88" s="442"/>
      <c r="E88" s="288">
        <f t="shared" si="55"/>
        <v>39869.333299999998</v>
      </c>
      <c r="F88" s="288">
        <f t="shared" si="46"/>
        <v>39869.333299999998</v>
      </c>
      <c r="G88" s="288">
        <f t="shared" si="47"/>
        <v>39869.333299999998</v>
      </c>
      <c r="H88" s="313">
        <f t="shared" si="48"/>
        <v>100</v>
      </c>
      <c r="I88" s="288">
        <f t="shared" si="49"/>
        <v>0</v>
      </c>
      <c r="J88" s="288">
        <f t="shared" si="50"/>
        <v>0</v>
      </c>
      <c r="K88" s="38" t="str">
        <f>'ПР6. 16.ПП3.Трансп.2.Мер.'!C11</f>
        <v>009</v>
      </c>
      <c r="L88" s="38" t="str">
        <f>'ПР6. 16.ПП3.Трансп.2.Мер.'!D11</f>
        <v>04</v>
      </c>
      <c r="M88" s="38" t="str">
        <f>'ПР6. 16.ПП3.Трансп.2.Мер.'!E11</f>
        <v>08</v>
      </c>
      <c r="N88" s="123">
        <f>'ПР6. 16.ПП3.Трансп.2.Мер.'!F11</f>
        <v>1230000020</v>
      </c>
      <c r="O88" s="46">
        <f>'ПР6. 16.ПП3.Трансп.2.Мер.'!G11</f>
        <v>240</v>
      </c>
      <c r="P88" s="38">
        <f>'ПР6. 16.ПП3.Трансп.2.Мер.'!H11</f>
        <v>39869333.299999997</v>
      </c>
      <c r="Q88" s="38">
        <f>'ПР6. 16.ПП3.Трансп.2.Мер.'!I11</f>
        <v>0</v>
      </c>
      <c r="R88" s="38">
        <f>'ПР6. 16.ПП3.Трансп.2.Мер.'!J11</f>
        <v>0</v>
      </c>
      <c r="S88" s="38">
        <f>'ПР6. 16.ПП3.Трансп.2.Мер.'!K11</f>
        <v>39869333.299999997</v>
      </c>
      <c r="T88" s="148" t="s">
        <v>319</v>
      </c>
      <c r="U88" s="38">
        <f>'[1]06. Пр.1 Распределение. Отч.7'!$V$94</f>
        <v>33390000</v>
      </c>
      <c r="V88" s="38">
        <f>'[1]06. Пр.1 Распределение. Отч.7'!$W$94</f>
        <v>33390000</v>
      </c>
      <c r="W88" s="38">
        <f>P88</f>
        <v>39869333.299999997</v>
      </c>
      <c r="X88" s="38">
        <f>W88</f>
        <v>39869333.299999997</v>
      </c>
      <c r="Y88" s="38">
        <v>39869333.299999997</v>
      </c>
      <c r="Z88" s="38">
        <f>Q88</f>
        <v>0</v>
      </c>
      <c r="AA88" s="38">
        <f>R88</f>
        <v>0</v>
      </c>
      <c r="AB88" s="445"/>
    </row>
    <row r="89" spans="1:28">
      <c r="A89" s="445" t="s">
        <v>253</v>
      </c>
      <c r="B89" s="435" t="str">
        <f>'ПР6. 16.ПП3.Трансп.2.Мер.'!A12</f>
        <v>Проведение обследования пассажиропотоков на территории ЗАТО Железногорск</v>
      </c>
      <c r="C89" s="442"/>
      <c r="D89" s="442"/>
      <c r="E89" s="288">
        <f t="shared" si="55"/>
        <v>3000</v>
      </c>
      <c r="F89" s="288">
        <f t="shared" si="46"/>
        <v>3000</v>
      </c>
      <c r="G89" s="288">
        <f t="shared" si="47"/>
        <v>3000</v>
      </c>
      <c r="H89" s="313">
        <f t="shared" si="48"/>
        <v>100</v>
      </c>
      <c r="I89" s="288">
        <f t="shared" si="49"/>
        <v>0</v>
      </c>
      <c r="J89" s="288">
        <f t="shared" si="50"/>
        <v>0</v>
      </c>
      <c r="K89" s="125" t="s">
        <v>116</v>
      </c>
      <c r="L89" s="125" t="s">
        <v>116</v>
      </c>
      <c r="M89" s="125" t="s">
        <v>116</v>
      </c>
      <c r="N89" s="123">
        <f>N91</f>
        <v>1230000030</v>
      </c>
      <c r="O89" s="125"/>
      <c r="P89" s="60">
        <f>P91</f>
        <v>3000000</v>
      </c>
      <c r="Q89" s="60">
        <f t="shared" ref="Q89:S89" si="62">Q91</f>
        <v>0</v>
      </c>
      <c r="R89" s="60">
        <f t="shared" si="62"/>
        <v>0</v>
      </c>
      <c r="S89" s="60">
        <f t="shared" si="62"/>
        <v>3000000</v>
      </c>
      <c r="T89" s="146" t="s">
        <v>318</v>
      </c>
      <c r="U89" s="60">
        <f>U91</f>
        <v>0</v>
      </c>
      <c r="V89" s="60">
        <f t="shared" ref="V89:AA89" si="63">V91</f>
        <v>0</v>
      </c>
      <c r="W89" s="60">
        <f t="shared" si="63"/>
        <v>3000000</v>
      </c>
      <c r="X89" s="60">
        <f t="shared" si="63"/>
        <v>3000000</v>
      </c>
      <c r="Y89" s="60">
        <f t="shared" si="63"/>
        <v>3000000</v>
      </c>
      <c r="Z89" s="60">
        <f t="shared" si="63"/>
        <v>0</v>
      </c>
      <c r="AA89" s="60">
        <f t="shared" si="63"/>
        <v>0</v>
      </c>
      <c r="AB89" s="445"/>
    </row>
    <row r="90" spans="1:28" s="118" customFormat="1" ht="15" hidden="1" customHeight="1">
      <c r="A90" s="445"/>
      <c r="B90" s="436"/>
      <c r="C90" s="442"/>
      <c r="D90" s="442"/>
      <c r="E90" s="288">
        <f t="shared" si="55"/>
        <v>0</v>
      </c>
      <c r="F90" s="288">
        <f t="shared" si="46"/>
        <v>0</v>
      </c>
      <c r="G90" s="288">
        <f t="shared" si="47"/>
        <v>0</v>
      </c>
      <c r="H90" s="313" t="e">
        <f t="shared" si="48"/>
        <v>#DIV/0!</v>
      </c>
      <c r="I90" s="288">
        <f t="shared" si="49"/>
        <v>0</v>
      </c>
      <c r="J90" s="288">
        <f t="shared" si="50"/>
        <v>0</v>
      </c>
      <c r="K90" s="44"/>
      <c r="L90" s="124"/>
      <c r="M90" s="124"/>
      <c r="N90" s="124"/>
      <c r="O90" s="124"/>
      <c r="P90" s="38"/>
      <c r="Q90" s="38"/>
      <c r="R90" s="38"/>
      <c r="S90" s="38"/>
      <c r="T90" s="146" t="s">
        <v>140</v>
      </c>
      <c r="U90" s="38"/>
      <c r="V90" s="38"/>
      <c r="W90" s="38"/>
      <c r="X90" s="38"/>
      <c r="Y90" s="38"/>
      <c r="Z90" s="38"/>
      <c r="AA90" s="38"/>
      <c r="AB90" s="445"/>
    </row>
    <row r="91" spans="1:28" s="118" customFormat="1" ht="15" hidden="1" customHeight="1">
      <c r="A91" s="445"/>
      <c r="B91" s="437"/>
      <c r="C91" s="442"/>
      <c r="D91" s="442"/>
      <c r="E91" s="288">
        <f t="shared" si="55"/>
        <v>3000</v>
      </c>
      <c r="F91" s="288">
        <f t="shared" si="46"/>
        <v>3000</v>
      </c>
      <c r="G91" s="288">
        <f t="shared" si="47"/>
        <v>3000</v>
      </c>
      <c r="H91" s="313">
        <f t="shared" si="48"/>
        <v>100</v>
      </c>
      <c r="I91" s="288">
        <f t="shared" si="49"/>
        <v>0</v>
      </c>
      <c r="J91" s="288">
        <f t="shared" si="50"/>
        <v>0</v>
      </c>
      <c r="K91" s="38" t="str">
        <f>'ПР6. 16.ПП3.Трансп.2.Мер.'!C12</f>
        <v>009</v>
      </c>
      <c r="L91" s="38" t="str">
        <f>'ПР6. 16.ПП3.Трансп.2.Мер.'!D12</f>
        <v>04</v>
      </c>
      <c r="M91" s="38" t="str">
        <f>'ПР6. 16.ПП3.Трансп.2.Мер.'!E12</f>
        <v>08</v>
      </c>
      <c r="N91" s="123">
        <f>'ПР6. 16.ПП3.Трансп.2.Мер.'!F12</f>
        <v>1230000030</v>
      </c>
      <c r="O91" s="46">
        <f>'ПР6. 16.ПП3.Трансп.2.Мер.'!G12</f>
        <v>240</v>
      </c>
      <c r="P91" s="38">
        <f>'ПР6. 16.ПП3.Трансп.2.Мер.'!H12</f>
        <v>3000000</v>
      </c>
      <c r="Q91" s="38">
        <f>'ПР6. 16.ПП3.Трансп.2.Мер.'!I12</f>
        <v>0</v>
      </c>
      <c r="R91" s="38">
        <f>'ПР6. 16.ПП3.Трансп.2.Мер.'!J12</f>
        <v>0</v>
      </c>
      <c r="S91" s="38">
        <f>'ПР6. 16.ПП3.Трансп.2.Мер.'!K12</f>
        <v>3000000</v>
      </c>
      <c r="T91" s="148" t="s">
        <v>319</v>
      </c>
      <c r="U91" s="38">
        <v>0</v>
      </c>
      <c r="V91" s="38">
        <v>0</v>
      </c>
      <c r="W91" s="38">
        <f>P91</f>
        <v>3000000</v>
      </c>
      <c r="X91" s="38">
        <f>W91</f>
        <v>3000000</v>
      </c>
      <c r="Y91" s="38">
        <v>3000000</v>
      </c>
      <c r="Z91" s="38">
        <f>Q91</f>
        <v>0</v>
      </c>
      <c r="AA91" s="38">
        <f>R91</f>
        <v>0</v>
      </c>
      <c r="AB91" s="445"/>
    </row>
    <row r="92" spans="1:28">
      <c r="A92" s="452" t="s">
        <v>59</v>
      </c>
      <c r="B92" s="441" t="s">
        <v>89</v>
      </c>
      <c r="C92" s="442"/>
      <c r="D92" s="442"/>
      <c r="E92" s="288">
        <f t="shared" si="55"/>
        <v>99971.219150000004</v>
      </c>
      <c r="F92" s="288">
        <f t="shared" si="46"/>
        <v>99971.219150000004</v>
      </c>
      <c r="G92" s="288">
        <f t="shared" si="47"/>
        <v>90558.873050000009</v>
      </c>
      <c r="H92" s="313">
        <f t="shared" si="48"/>
        <v>90.58494416690327</v>
      </c>
      <c r="I92" s="288">
        <f t="shared" si="49"/>
        <v>97454.406360000008</v>
      </c>
      <c r="J92" s="288">
        <f t="shared" si="50"/>
        <v>90351.116999999998</v>
      </c>
      <c r="K92" s="455" t="s">
        <v>5</v>
      </c>
      <c r="L92" s="455" t="str">
        <f>K92</f>
        <v>Х</v>
      </c>
      <c r="M92" s="455" t="str">
        <f>L92</f>
        <v>Х</v>
      </c>
      <c r="N92" s="455">
        <v>1240000000</v>
      </c>
      <c r="O92" s="455" t="s">
        <v>116</v>
      </c>
      <c r="P92" s="449">
        <f>SUM(P96:P121)/2</f>
        <v>99971219.150000006</v>
      </c>
      <c r="Q92" s="449">
        <f>SUM(Q96:Q121)/2</f>
        <v>97454406.360000014</v>
      </c>
      <c r="R92" s="449">
        <f>SUM(R96:R121)/2</f>
        <v>90351117</v>
      </c>
      <c r="S92" s="449">
        <f>SUM(S96:S121)/2</f>
        <v>287776742.50999999</v>
      </c>
      <c r="T92" s="146" t="s">
        <v>318</v>
      </c>
      <c r="U92" s="63">
        <f>U94</f>
        <v>96360353.649999991</v>
      </c>
      <c r="V92" s="63">
        <f>V94</f>
        <v>94433488.510000005</v>
      </c>
      <c r="W92" s="63">
        <f>'ПР4. 19.ПП4.Благ.2.Мер.'!H19</f>
        <v>99971219.150000006</v>
      </c>
      <c r="X92" s="63">
        <f>X94</f>
        <v>99971219.150000006</v>
      </c>
      <c r="Y92" s="63">
        <f>Y94</f>
        <v>90558873.050000012</v>
      </c>
      <c r="Z92" s="63" t="e">
        <f>Z94+#REF!</f>
        <v>#REF!</v>
      </c>
      <c r="AA92" s="63" t="e">
        <f>AA94+#REF!</f>
        <v>#REF!</v>
      </c>
      <c r="AB92" s="311"/>
    </row>
    <row r="93" spans="1:28" ht="15" hidden="1" customHeight="1">
      <c r="A93" s="453"/>
      <c r="B93" s="442"/>
      <c r="C93" s="442"/>
      <c r="D93" s="442"/>
      <c r="E93" s="288">
        <f t="shared" si="55"/>
        <v>0</v>
      </c>
      <c r="F93" s="288">
        <f t="shared" si="46"/>
        <v>0</v>
      </c>
      <c r="G93" s="288">
        <f t="shared" si="47"/>
        <v>0</v>
      </c>
      <c r="H93" s="313" t="e">
        <f t="shared" si="48"/>
        <v>#DIV/0!</v>
      </c>
      <c r="I93" s="288">
        <f t="shared" si="49"/>
        <v>0</v>
      </c>
      <c r="J93" s="288">
        <f t="shared" si="50"/>
        <v>0</v>
      </c>
      <c r="K93" s="456"/>
      <c r="L93" s="456"/>
      <c r="M93" s="456"/>
      <c r="N93" s="456"/>
      <c r="O93" s="456"/>
      <c r="P93" s="450"/>
      <c r="Q93" s="450"/>
      <c r="R93" s="450"/>
      <c r="S93" s="450"/>
      <c r="T93" s="146" t="s">
        <v>140</v>
      </c>
      <c r="U93" s="63"/>
      <c r="V93" s="63"/>
      <c r="W93" s="63"/>
      <c r="X93" s="63"/>
      <c r="Y93" s="63"/>
      <c r="Z93" s="63"/>
      <c r="AA93" s="63"/>
      <c r="AB93" s="61"/>
    </row>
    <row r="94" spans="1:28" ht="15" hidden="1" customHeight="1">
      <c r="A94" s="453"/>
      <c r="B94" s="442"/>
      <c r="C94" s="442"/>
      <c r="D94" s="442"/>
      <c r="E94" s="288">
        <f t="shared" si="55"/>
        <v>0</v>
      </c>
      <c r="F94" s="288">
        <f t="shared" si="46"/>
        <v>0</v>
      </c>
      <c r="G94" s="288">
        <f t="shared" si="47"/>
        <v>90558.873050000009</v>
      </c>
      <c r="H94" s="313" t="e">
        <f t="shared" si="48"/>
        <v>#DIV/0!</v>
      </c>
      <c r="I94" s="288">
        <f t="shared" si="49"/>
        <v>0</v>
      </c>
      <c r="J94" s="288">
        <f t="shared" si="50"/>
        <v>0</v>
      </c>
      <c r="K94" s="456"/>
      <c r="L94" s="456"/>
      <c r="M94" s="456"/>
      <c r="N94" s="456"/>
      <c r="O94" s="456"/>
      <c r="P94" s="450"/>
      <c r="Q94" s="450"/>
      <c r="R94" s="450"/>
      <c r="S94" s="450"/>
      <c r="T94" s="148" t="s">
        <v>319</v>
      </c>
      <c r="U94" s="63">
        <f>'[1]06. Пр.1 Распределение. Отч.7'!$V$97</f>
        <v>96360353.649999991</v>
      </c>
      <c r="V94" s="63">
        <f>'[1]06. Пр.1 Распределение. Отч.7'!$W$97</f>
        <v>94433488.510000005</v>
      </c>
      <c r="W94" s="63">
        <f>'ПР4. 19.ПП4.Благ.2.Мер.'!H21</f>
        <v>99971219.150000006</v>
      </c>
      <c r="X94" s="63">
        <f>SUM(X96:X121)/2</f>
        <v>99971219.150000006</v>
      </c>
      <c r="Y94" s="63">
        <f>SUM(Y96:Y121)/2</f>
        <v>90558873.050000012</v>
      </c>
      <c r="Z94" s="63">
        <f>'ПР4. 19.ПП4.Благ.2.Мер.'!I21</f>
        <v>97454406.359999999</v>
      </c>
      <c r="AA94" s="63">
        <f>'ПР4. 19.ПП4.Благ.2.Мер.'!J21</f>
        <v>90351117</v>
      </c>
      <c r="AB94" s="61"/>
    </row>
    <row r="95" spans="1:28" s="212" customFormat="1" ht="15" hidden="1" customHeight="1">
      <c r="A95" s="210"/>
      <c r="B95" s="207" t="s">
        <v>262</v>
      </c>
      <c r="C95" s="442"/>
      <c r="D95" s="442"/>
      <c r="E95" s="288">
        <f t="shared" si="55"/>
        <v>99971.219150000004</v>
      </c>
      <c r="F95" s="288">
        <f t="shared" si="46"/>
        <v>99971.219150000004</v>
      </c>
      <c r="G95" s="288">
        <f t="shared" si="47"/>
        <v>0</v>
      </c>
      <c r="H95" s="313">
        <f t="shared" si="48"/>
        <v>0</v>
      </c>
      <c r="I95" s="288">
        <f t="shared" si="49"/>
        <v>97454.406359999994</v>
      </c>
      <c r="J95" s="288">
        <f t="shared" si="50"/>
        <v>90351.116999999998</v>
      </c>
      <c r="K95" s="208"/>
      <c r="L95" s="208"/>
      <c r="M95" s="208"/>
      <c r="N95" s="208"/>
      <c r="O95" s="208"/>
      <c r="P95" s="139">
        <f>'ПР4. 19.ПП4.Благ.2.Мер.'!H19</f>
        <v>99971219.150000006</v>
      </c>
      <c r="Q95" s="139">
        <f>'ПР4. 19.ПП4.Благ.2.Мер.'!I19</f>
        <v>97454406.359999999</v>
      </c>
      <c r="R95" s="139">
        <f>'ПР4. 19.ПП4.Благ.2.Мер.'!J19</f>
        <v>90351117</v>
      </c>
      <c r="S95" s="139">
        <f>'ПР4. 19.ПП4.Благ.2.Мер.'!K19</f>
        <v>287776742.50999999</v>
      </c>
      <c r="T95" s="139"/>
      <c r="U95" s="139"/>
      <c r="V95" s="139"/>
      <c r="W95" s="139"/>
      <c r="X95" s="139"/>
      <c r="Y95" s="139"/>
      <c r="Z95" s="139"/>
      <c r="AA95" s="139"/>
      <c r="AB95" s="213"/>
    </row>
    <row r="96" spans="1:28">
      <c r="A96" s="445" t="s">
        <v>60</v>
      </c>
      <c r="B96" s="435" t="s">
        <v>100</v>
      </c>
      <c r="C96" s="442"/>
      <c r="D96" s="442"/>
      <c r="E96" s="288">
        <f t="shared" si="55"/>
        <v>54371.909149999999</v>
      </c>
      <c r="F96" s="288">
        <f t="shared" si="46"/>
        <v>54371.909149999999</v>
      </c>
      <c r="G96" s="288">
        <f t="shared" si="47"/>
        <v>47681.454539999999</v>
      </c>
      <c r="H96" s="313">
        <f t="shared" si="48"/>
        <v>87.695016204888958</v>
      </c>
      <c r="I96" s="288">
        <f t="shared" si="49"/>
        <v>47859.866000000002</v>
      </c>
      <c r="J96" s="288">
        <f t="shared" si="50"/>
        <v>47859.866000000002</v>
      </c>
      <c r="K96" s="125" t="s">
        <v>116</v>
      </c>
      <c r="L96" s="125" t="s">
        <v>116</v>
      </c>
      <c r="M96" s="125" t="s">
        <v>116</v>
      </c>
      <c r="N96" s="123">
        <f>N98</f>
        <v>1240000010</v>
      </c>
      <c r="O96" s="125" t="s">
        <v>116</v>
      </c>
      <c r="P96" s="60">
        <f>P98+P99</f>
        <v>54371909.149999999</v>
      </c>
      <c r="Q96" s="60">
        <f t="shared" ref="Q96:S96" si="64">Q98+Q99</f>
        <v>47859866</v>
      </c>
      <c r="R96" s="60">
        <f t="shared" si="64"/>
        <v>47859866</v>
      </c>
      <c r="S96" s="60">
        <f t="shared" si="64"/>
        <v>150091641.15000001</v>
      </c>
      <c r="T96" s="146" t="s">
        <v>318</v>
      </c>
      <c r="U96" s="60">
        <f>'[1]06. Пр.1 Распределение. Отч.7'!$V$98</f>
        <v>46374385</v>
      </c>
      <c r="V96" s="60">
        <f>'[1]06. Пр.1 Распределение. Отч.7'!$W$98</f>
        <v>45593484.060000002</v>
      </c>
      <c r="W96" s="60">
        <f>W98+W99</f>
        <v>54371909.149999999</v>
      </c>
      <c r="X96" s="60">
        <f t="shared" ref="X96:AA96" si="65">X98+X99</f>
        <v>54371909.149999999</v>
      </c>
      <c r="Y96" s="60">
        <f t="shared" si="65"/>
        <v>47681454.539999999</v>
      </c>
      <c r="Z96" s="60">
        <f t="shared" si="65"/>
        <v>47859866</v>
      </c>
      <c r="AA96" s="60">
        <f t="shared" si="65"/>
        <v>47859866</v>
      </c>
      <c r="AB96" s="61"/>
    </row>
    <row r="97" spans="1:28" s="118" customFormat="1" ht="15" hidden="1" customHeight="1">
      <c r="A97" s="445"/>
      <c r="B97" s="436"/>
      <c r="C97" s="442"/>
      <c r="D97" s="442"/>
      <c r="E97" s="288">
        <f t="shared" si="55"/>
        <v>0</v>
      </c>
      <c r="F97" s="288">
        <f t="shared" si="46"/>
        <v>0</v>
      </c>
      <c r="G97" s="288">
        <f t="shared" si="47"/>
        <v>0</v>
      </c>
      <c r="H97" s="313" t="e">
        <f t="shared" si="48"/>
        <v>#DIV/0!</v>
      </c>
      <c r="I97" s="288">
        <f t="shared" si="49"/>
        <v>0</v>
      </c>
      <c r="J97" s="288">
        <f t="shared" si="50"/>
        <v>0</v>
      </c>
      <c r="K97" s="44"/>
      <c r="L97" s="124"/>
      <c r="M97" s="124"/>
      <c r="N97" s="124"/>
      <c r="O97" s="124"/>
      <c r="P97" s="38"/>
      <c r="Q97" s="38"/>
      <c r="R97" s="38"/>
      <c r="S97" s="38"/>
      <c r="T97" s="146" t="s">
        <v>140</v>
      </c>
      <c r="U97" s="38"/>
      <c r="V97" s="38"/>
      <c r="W97" s="37"/>
      <c r="X97" s="37"/>
      <c r="Y97" s="37"/>
      <c r="Z97" s="40"/>
      <c r="AA97" s="40"/>
      <c r="AB97" s="444"/>
    </row>
    <row r="98" spans="1:28" s="118" customFormat="1" ht="15" hidden="1" customHeight="1">
      <c r="A98" s="445"/>
      <c r="B98" s="436"/>
      <c r="C98" s="442"/>
      <c r="D98" s="442"/>
      <c r="E98" s="288">
        <f t="shared" si="55"/>
        <v>20253.994289999999</v>
      </c>
      <c r="F98" s="288">
        <f t="shared" si="46"/>
        <v>20253.994289999999</v>
      </c>
      <c r="G98" s="288">
        <f t="shared" si="47"/>
        <v>17812.13636</v>
      </c>
      <c r="H98" s="313">
        <f t="shared" si="48"/>
        <v>87.943820389020175</v>
      </c>
      <c r="I98" s="288">
        <f t="shared" si="49"/>
        <v>19215</v>
      </c>
      <c r="J98" s="288">
        <f t="shared" si="50"/>
        <v>19215</v>
      </c>
      <c r="K98" s="44" t="str">
        <f>'ПР4. 19.ПП4.Благ.2.Мер.'!C9</f>
        <v>009</v>
      </c>
      <c r="L98" s="44" t="str">
        <f>'ПР4. 19.ПП4.Благ.2.Мер.'!D9</f>
        <v>05</v>
      </c>
      <c r="M98" s="44" t="str">
        <f>'ПР4. 19.ПП4.Благ.2.Мер.'!E9</f>
        <v>03</v>
      </c>
      <c r="N98" s="44">
        <f>'ПР4. 19.ПП4.Благ.2.Мер.'!F9</f>
        <v>1240000010</v>
      </c>
      <c r="O98" s="44">
        <f>'ПР4. 19.ПП4.Благ.2.Мер.'!G9</f>
        <v>240</v>
      </c>
      <c r="P98" s="38">
        <f>'ПР4. 19.ПП4.Благ.2.Мер.'!H9</f>
        <v>20253994.289999999</v>
      </c>
      <c r="Q98" s="38">
        <f>'ПР4. 19.ПП4.Благ.2.Мер.'!I9</f>
        <v>19215000</v>
      </c>
      <c r="R98" s="38">
        <f>'ПР4. 19.ПП4.Благ.2.Мер.'!J9</f>
        <v>19215000</v>
      </c>
      <c r="S98" s="38">
        <f>'ПР4. 19.ПП4.Благ.2.Мер.'!K9</f>
        <v>58683994.289999999</v>
      </c>
      <c r="T98" s="148" t="s">
        <v>319</v>
      </c>
      <c r="U98" s="38">
        <f>'[1]06. Пр.1 Распределение. Отч.7'!$V$100</f>
        <v>17729519</v>
      </c>
      <c r="V98" s="38">
        <f>'[1]06. Пр.1 Распределение. Отч.7'!$W$100</f>
        <v>16948618.059999999</v>
      </c>
      <c r="W98" s="38">
        <f>P98</f>
        <v>20253994.289999999</v>
      </c>
      <c r="X98" s="38">
        <f>W98</f>
        <v>20253994.289999999</v>
      </c>
      <c r="Y98" s="38">
        <v>17812136.359999999</v>
      </c>
      <c r="Z98" s="38">
        <f>Q98</f>
        <v>19215000</v>
      </c>
      <c r="AA98" s="38">
        <f>R98</f>
        <v>19215000</v>
      </c>
      <c r="AB98" s="444"/>
    </row>
    <row r="99" spans="1:28" s="118" customFormat="1" ht="15" hidden="1" customHeight="1">
      <c r="A99" s="445"/>
      <c r="B99" s="437"/>
      <c r="C99" s="442"/>
      <c r="D99" s="442"/>
      <c r="E99" s="288">
        <f t="shared" si="55"/>
        <v>34117.914859999997</v>
      </c>
      <c r="F99" s="288">
        <f t="shared" si="46"/>
        <v>34117.914859999997</v>
      </c>
      <c r="G99" s="288">
        <f t="shared" si="47"/>
        <v>29869.318179999998</v>
      </c>
      <c r="H99" s="313">
        <f t="shared" si="48"/>
        <v>87.547314373009726</v>
      </c>
      <c r="I99" s="288">
        <f t="shared" si="49"/>
        <v>28644.866000000002</v>
      </c>
      <c r="J99" s="288">
        <f t="shared" si="50"/>
        <v>28644.866000000002</v>
      </c>
      <c r="K99" s="44" t="str">
        <f>'ПР4. 19.ПП4.Благ.2.Мер.'!C10</f>
        <v>009</v>
      </c>
      <c r="L99" s="44" t="str">
        <f>'ПР4. 19.ПП4.Благ.2.Мер.'!D10</f>
        <v>05</v>
      </c>
      <c r="M99" s="44" t="str">
        <f>'ПР4. 19.ПП4.Благ.2.Мер.'!E10</f>
        <v>03</v>
      </c>
      <c r="N99" s="44">
        <f>'ПР4. 19.ПП4.Благ.2.Мер.'!F10</f>
        <v>1240000010</v>
      </c>
      <c r="O99" s="44">
        <f>'ПР4. 19.ПП4.Благ.2.Мер.'!G10</f>
        <v>810</v>
      </c>
      <c r="P99" s="38">
        <f>'ПР4. 19.ПП4.Благ.2.Мер.'!H10</f>
        <v>34117914.859999999</v>
      </c>
      <c r="Q99" s="38">
        <f>'ПР4. 19.ПП4.Благ.2.Мер.'!I10</f>
        <v>28644866</v>
      </c>
      <c r="R99" s="38">
        <f>'ПР4. 19.ПП4.Благ.2.Мер.'!J10</f>
        <v>28644866</v>
      </c>
      <c r="S99" s="38">
        <f>'ПР4. 19.ПП4.Благ.2.Мер.'!K10</f>
        <v>91407646.859999999</v>
      </c>
      <c r="T99" s="148" t="s">
        <v>319</v>
      </c>
      <c r="U99" s="38">
        <f>'[1]06. Пр.1 Распределение. Отч.7'!$V$101</f>
        <v>28644866</v>
      </c>
      <c r="V99" s="38">
        <f>'[1]06. Пр.1 Распределение. Отч.7'!$W$101</f>
        <v>28644866</v>
      </c>
      <c r="W99" s="38">
        <f>P99</f>
        <v>34117914.859999999</v>
      </c>
      <c r="X99" s="38">
        <f>W99</f>
        <v>34117914.859999999</v>
      </c>
      <c r="Y99" s="38">
        <v>29869318.18</v>
      </c>
      <c r="Z99" s="38">
        <f>Q99</f>
        <v>28644866</v>
      </c>
      <c r="AA99" s="38">
        <f>R99</f>
        <v>28644866</v>
      </c>
      <c r="AB99" s="444"/>
    </row>
    <row r="100" spans="1:28">
      <c r="A100" s="445" t="s">
        <v>61</v>
      </c>
      <c r="B100" s="435" t="s">
        <v>52</v>
      </c>
      <c r="C100" s="442"/>
      <c r="D100" s="442"/>
      <c r="E100" s="288">
        <f t="shared" si="55"/>
        <v>16283.934999999999</v>
      </c>
      <c r="F100" s="288">
        <f t="shared" si="46"/>
        <v>16283.934999999999</v>
      </c>
      <c r="G100" s="288">
        <f t="shared" si="47"/>
        <v>14587.54351</v>
      </c>
      <c r="H100" s="313">
        <f t="shared" si="48"/>
        <v>89.582422860322154</v>
      </c>
      <c r="I100" s="288">
        <f t="shared" si="49"/>
        <v>13275.876</v>
      </c>
      <c r="J100" s="288">
        <f t="shared" si="50"/>
        <v>13275.876</v>
      </c>
      <c r="K100" s="125" t="s">
        <v>116</v>
      </c>
      <c r="L100" s="125" t="s">
        <v>116</v>
      </c>
      <c r="M100" s="125" t="s">
        <v>116</v>
      </c>
      <c r="N100" s="123">
        <f>N102</f>
        <v>1240000020</v>
      </c>
      <c r="O100" s="125" t="s">
        <v>116</v>
      </c>
      <c r="P100" s="60">
        <f>P102+P103</f>
        <v>16283935</v>
      </c>
      <c r="Q100" s="60">
        <f t="shared" ref="Q100:S100" si="66">Q102+Q103</f>
        <v>13275876</v>
      </c>
      <c r="R100" s="60">
        <f t="shared" si="66"/>
        <v>13275876</v>
      </c>
      <c r="S100" s="60">
        <f t="shared" si="66"/>
        <v>42835687</v>
      </c>
      <c r="T100" s="146" t="s">
        <v>318</v>
      </c>
      <c r="U100" s="60">
        <f>'[1]06. Пр.1 Распределение. Отч.7'!$V$102</f>
        <v>18723876</v>
      </c>
      <c r="V100" s="60">
        <f>'[1]06. Пр.1 Распределение. Отч.7'!$W$102</f>
        <v>18149848.800000001</v>
      </c>
      <c r="W100" s="60">
        <f t="shared" ref="W100:AA100" si="67">W102+W103</f>
        <v>16283935</v>
      </c>
      <c r="X100" s="60">
        <f>W100</f>
        <v>16283935</v>
      </c>
      <c r="Y100" s="60">
        <f t="shared" si="67"/>
        <v>14587543.51</v>
      </c>
      <c r="Z100" s="60">
        <f t="shared" si="67"/>
        <v>13275876</v>
      </c>
      <c r="AA100" s="60">
        <f t="shared" si="67"/>
        <v>13275876</v>
      </c>
      <c r="AB100" s="444"/>
    </row>
    <row r="101" spans="1:28" s="118" customFormat="1" ht="15" hidden="1" customHeight="1">
      <c r="A101" s="445"/>
      <c r="B101" s="436"/>
      <c r="C101" s="442"/>
      <c r="D101" s="442"/>
      <c r="E101" s="288">
        <f t="shared" si="55"/>
        <v>0</v>
      </c>
      <c r="F101" s="288">
        <f t="shared" si="46"/>
        <v>0</v>
      </c>
      <c r="G101" s="288">
        <f t="shared" si="47"/>
        <v>0</v>
      </c>
      <c r="H101" s="313" t="e">
        <f t="shared" si="48"/>
        <v>#DIV/0!</v>
      </c>
      <c r="I101" s="288">
        <f t="shared" si="49"/>
        <v>0</v>
      </c>
      <c r="J101" s="288">
        <f t="shared" si="50"/>
        <v>0</v>
      </c>
      <c r="K101" s="44"/>
      <c r="L101" s="124"/>
      <c r="M101" s="124"/>
      <c r="N101" s="124"/>
      <c r="O101" s="124"/>
      <c r="P101" s="38"/>
      <c r="Q101" s="38"/>
      <c r="R101" s="38"/>
      <c r="S101" s="38"/>
      <c r="T101" s="146" t="s">
        <v>140</v>
      </c>
      <c r="U101" s="37"/>
      <c r="V101" s="37"/>
      <c r="W101" s="37"/>
      <c r="X101" s="37"/>
      <c r="Y101" s="37"/>
      <c r="Z101" s="37"/>
      <c r="AA101" s="37"/>
      <c r="AB101" s="444"/>
    </row>
    <row r="102" spans="1:28" s="118" customFormat="1" ht="15" hidden="1" customHeight="1">
      <c r="A102" s="445"/>
      <c r="B102" s="436"/>
      <c r="C102" s="442"/>
      <c r="D102" s="442"/>
      <c r="E102" s="288">
        <f t="shared" si="55"/>
        <v>471.32249999999999</v>
      </c>
      <c r="F102" s="288">
        <f t="shared" si="46"/>
        <v>471.32249999999999</v>
      </c>
      <c r="G102" s="288">
        <f t="shared" si="47"/>
        <v>457.32249999999999</v>
      </c>
      <c r="H102" s="313">
        <f t="shared" si="48"/>
        <v>97.029634698110101</v>
      </c>
      <c r="I102" s="288">
        <f t="shared" si="49"/>
        <v>186</v>
      </c>
      <c r="J102" s="288">
        <f t="shared" si="50"/>
        <v>186</v>
      </c>
      <c r="K102" s="38" t="str">
        <f>'ПР4. 19.ПП4.Благ.2.Мер.'!C11</f>
        <v>009</v>
      </c>
      <c r="L102" s="38" t="str">
        <f>'ПР4. 19.ПП4.Благ.2.Мер.'!D11</f>
        <v>05</v>
      </c>
      <c r="M102" s="38" t="str">
        <f>'ПР4. 19.ПП4.Благ.2.Мер.'!E11</f>
        <v>03</v>
      </c>
      <c r="N102" s="44">
        <f>'ПР4. 19.ПП4.Благ.2.Мер.'!F11</f>
        <v>1240000020</v>
      </c>
      <c r="O102" s="38">
        <f>'ПР4. 19.ПП4.Благ.2.Мер.'!G11</f>
        <v>240</v>
      </c>
      <c r="P102" s="38">
        <f>'ПР4. 19.ПП4.Благ.2.Мер.'!H11</f>
        <v>471322.5</v>
      </c>
      <c r="Q102" s="38">
        <f>'ПР4. 19.ПП4.Благ.2.Мер.'!I11</f>
        <v>186000</v>
      </c>
      <c r="R102" s="38">
        <f>'ПР4. 19.ПП4.Благ.2.Мер.'!J11</f>
        <v>186000</v>
      </c>
      <c r="S102" s="38">
        <f>'ПР4. 19.ПП4.Благ.2.Мер.'!K11</f>
        <v>843322.5</v>
      </c>
      <c r="T102" s="148" t="s">
        <v>319</v>
      </c>
      <c r="U102" s="38">
        <f>'[1]06. Пр.1 Распределение. Отч.7'!$V$104</f>
        <v>134000</v>
      </c>
      <c r="V102" s="38">
        <f>'[1]06. Пр.1 Распределение. Отч.7'!$W$104</f>
        <v>134000</v>
      </c>
      <c r="W102" s="38">
        <f>P102</f>
        <v>471322.5</v>
      </c>
      <c r="X102" s="38">
        <f>W102</f>
        <v>471322.5</v>
      </c>
      <c r="Y102" s="38">
        <v>457322.5</v>
      </c>
      <c r="Z102" s="38">
        <f>Q102</f>
        <v>186000</v>
      </c>
      <c r="AA102" s="38">
        <f>R102</f>
        <v>186000</v>
      </c>
      <c r="AB102" s="444"/>
    </row>
    <row r="103" spans="1:28" s="118" customFormat="1" ht="15" hidden="1" customHeight="1">
      <c r="A103" s="445"/>
      <c r="B103" s="437"/>
      <c r="C103" s="442"/>
      <c r="D103" s="442"/>
      <c r="E103" s="288">
        <f t="shared" si="55"/>
        <v>15812.612499999999</v>
      </c>
      <c r="F103" s="288">
        <f t="shared" si="46"/>
        <v>15812.612499999999</v>
      </c>
      <c r="G103" s="288">
        <f t="shared" si="47"/>
        <v>14130.221009999999</v>
      </c>
      <c r="H103" s="313">
        <f t="shared" si="48"/>
        <v>89.360445720149031</v>
      </c>
      <c r="I103" s="288">
        <f t="shared" si="49"/>
        <v>13089.876</v>
      </c>
      <c r="J103" s="288">
        <f t="shared" si="50"/>
        <v>13089.876</v>
      </c>
      <c r="K103" s="38" t="str">
        <f>'ПР4. 19.ПП4.Благ.2.Мер.'!C12</f>
        <v>009</v>
      </c>
      <c r="L103" s="38" t="str">
        <f>'ПР4. 19.ПП4.Благ.2.Мер.'!D12</f>
        <v>05</v>
      </c>
      <c r="M103" s="38" t="str">
        <f>'ПР4. 19.ПП4.Благ.2.Мер.'!E12</f>
        <v>03</v>
      </c>
      <c r="N103" s="44">
        <f>'ПР4. 19.ПП4.Благ.2.Мер.'!F12</f>
        <v>1240000020</v>
      </c>
      <c r="O103" s="46">
        <f>'ПР4. 19.ПП4.Благ.2.Мер.'!G12</f>
        <v>810</v>
      </c>
      <c r="P103" s="38">
        <f>'ПР4. 19.ПП4.Благ.2.Мер.'!H12</f>
        <v>15812612.5</v>
      </c>
      <c r="Q103" s="38">
        <f>'ПР4. 19.ПП4.Благ.2.Мер.'!I12</f>
        <v>13089876</v>
      </c>
      <c r="R103" s="38">
        <f>'ПР4. 19.ПП4.Благ.2.Мер.'!J12</f>
        <v>13089876</v>
      </c>
      <c r="S103" s="38">
        <f>'ПР4. 19.ПП4.Благ.2.Мер.'!K12</f>
        <v>41992364.5</v>
      </c>
      <c r="T103" s="148" t="s">
        <v>319</v>
      </c>
      <c r="U103" s="38">
        <f>'[1]06. Пр.1 Распределение. Отч.7'!$V$105</f>
        <v>18589876</v>
      </c>
      <c r="V103" s="38">
        <f>'[1]06. Пр.1 Распределение. Отч.7'!$W$105</f>
        <v>18015848.800000001</v>
      </c>
      <c r="W103" s="38">
        <f>P103</f>
        <v>15812612.5</v>
      </c>
      <c r="X103" s="38">
        <f>W103</f>
        <v>15812612.5</v>
      </c>
      <c r="Y103" s="38">
        <v>14130221.01</v>
      </c>
      <c r="Z103" s="38">
        <f>Q103</f>
        <v>13089876</v>
      </c>
      <c r="AA103" s="38">
        <f>R103</f>
        <v>13089876</v>
      </c>
      <c r="AB103" s="444"/>
    </row>
    <row r="104" spans="1:28">
      <c r="A104" s="445" t="s">
        <v>101</v>
      </c>
      <c r="B104" s="435" t="str">
        <f>'ПР4. 19.ПП4.Благ.2.Мер.'!A13</f>
        <v>Благоустройство мест массового отдыха населения</v>
      </c>
      <c r="C104" s="442"/>
      <c r="D104" s="442"/>
      <c r="E104" s="288">
        <f t="shared" si="55"/>
        <v>325.995</v>
      </c>
      <c r="F104" s="288">
        <f t="shared" si="46"/>
        <v>325.995</v>
      </c>
      <c r="G104" s="288">
        <f t="shared" si="47"/>
        <v>325.995</v>
      </c>
      <c r="H104" s="313">
        <f t="shared" si="48"/>
        <v>100</v>
      </c>
      <c r="I104" s="288">
        <f t="shared" si="49"/>
        <v>325.995</v>
      </c>
      <c r="J104" s="288">
        <f t="shared" si="50"/>
        <v>325.995</v>
      </c>
      <c r="K104" s="125" t="s">
        <v>116</v>
      </c>
      <c r="L104" s="125" t="s">
        <v>116</v>
      </c>
      <c r="M104" s="125" t="s">
        <v>116</v>
      </c>
      <c r="N104" s="123">
        <f>N106</f>
        <v>1240000030</v>
      </c>
      <c r="O104" s="125" t="s">
        <v>116</v>
      </c>
      <c r="P104" s="60">
        <f>P106</f>
        <v>325995</v>
      </c>
      <c r="Q104" s="60">
        <f t="shared" ref="Q104:S104" si="68">Q106</f>
        <v>325995</v>
      </c>
      <c r="R104" s="60">
        <f t="shared" si="68"/>
        <v>325995</v>
      </c>
      <c r="S104" s="60">
        <f t="shared" si="68"/>
        <v>977985</v>
      </c>
      <c r="T104" s="146" t="s">
        <v>318</v>
      </c>
      <c r="U104" s="60">
        <f>U106</f>
        <v>425995</v>
      </c>
      <c r="V104" s="60">
        <f t="shared" ref="V104:AA104" si="69">V106</f>
        <v>425995</v>
      </c>
      <c r="W104" s="60">
        <f t="shared" si="69"/>
        <v>325995</v>
      </c>
      <c r="X104" s="60">
        <f t="shared" si="69"/>
        <v>325995</v>
      </c>
      <c r="Y104" s="60">
        <f t="shared" si="69"/>
        <v>325995</v>
      </c>
      <c r="Z104" s="60">
        <f t="shared" si="69"/>
        <v>325995</v>
      </c>
      <c r="AA104" s="60">
        <f t="shared" si="69"/>
        <v>325995</v>
      </c>
      <c r="AB104" s="444"/>
    </row>
    <row r="105" spans="1:28" s="118" customFormat="1" ht="15" hidden="1" customHeight="1">
      <c r="A105" s="445"/>
      <c r="B105" s="436"/>
      <c r="C105" s="442"/>
      <c r="D105" s="442"/>
      <c r="E105" s="288">
        <f t="shared" si="55"/>
        <v>0</v>
      </c>
      <c r="F105" s="288">
        <f t="shared" si="46"/>
        <v>0</v>
      </c>
      <c r="G105" s="288">
        <f t="shared" si="47"/>
        <v>0</v>
      </c>
      <c r="H105" s="313" t="e">
        <f t="shared" si="48"/>
        <v>#DIV/0!</v>
      </c>
      <c r="I105" s="288">
        <f t="shared" si="49"/>
        <v>0</v>
      </c>
      <c r="J105" s="288">
        <f t="shared" si="50"/>
        <v>0</v>
      </c>
      <c r="K105" s="44"/>
      <c r="L105" s="124"/>
      <c r="M105" s="124"/>
      <c r="N105" s="124"/>
      <c r="O105" s="124"/>
      <c r="P105" s="38"/>
      <c r="Q105" s="38"/>
      <c r="R105" s="38"/>
      <c r="S105" s="38"/>
      <c r="T105" s="146" t="s">
        <v>140</v>
      </c>
      <c r="U105" s="38"/>
      <c r="V105" s="38"/>
      <c r="W105" s="38"/>
      <c r="X105" s="38"/>
      <c r="Y105" s="38"/>
      <c r="Z105" s="38"/>
      <c r="AA105" s="38"/>
      <c r="AB105" s="444"/>
    </row>
    <row r="106" spans="1:28" s="118" customFormat="1" ht="15" hidden="1" customHeight="1">
      <c r="A106" s="445"/>
      <c r="B106" s="437"/>
      <c r="C106" s="442"/>
      <c r="D106" s="442"/>
      <c r="E106" s="288">
        <f t="shared" si="55"/>
        <v>325.995</v>
      </c>
      <c r="F106" s="288">
        <f t="shared" si="46"/>
        <v>325.995</v>
      </c>
      <c r="G106" s="288">
        <f t="shared" si="47"/>
        <v>325.995</v>
      </c>
      <c r="H106" s="313">
        <f t="shared" si="48"/>
        <v>100</v>
      </c>
      <c r="I106" s="288">
        <f t="shared" si="49"/>
        <v>325.995</v>
      </c>
      <c r="J106" s="288">
        <f t="shared" si="50"/>
        <v>325.995</v>
      </c>
      <c r="K106" s="38" t="str">
        <f>'ПР4. 19.ПП4.Благ.2.Мер.'!C13</f>
        <v>009</v>
      </c>
      <c r="L106" s="38" t="str">
        <f>'ПР4. 19.ПП4.Благ.2.Мер.'!D13</f>
        <v>05</v>
      </c>
      <c r="M106" s="38" t="str">
        <f>'ПР4. 19.ПП4.Благ.2.Мер.'!E13</f>
        <v>03</v>
      </c>
      <c r="N106" s="123">
        <f>'ПР4. 19.ПП4.Благ.2.Мер.'!F13</f>
        <v>1240000030</v>
      </c>
      <c r="O106" s="38">
        <f>'ПР4. 19.ПП4.Благ.2.Мер.'!G13</f>
        <v>240</v>
      </c>
      <c r="P106" s="38">
        <f>'ПР4. 19.ПП4.Благ.2.Мер.'!H13</f>
        <v>325995</v>
      </c>
      <c r="Q106" s="38">
        <f>'ПР4. 19.ПП4.Благ.2.Мер.'!I13</f>
        <v>325995</v>
      </c>
      <c r="R106" s="38">
        <f>'ПР4. 19.ПП4.Благ.2.Мер.'!J13</f>
        <v>325995</v>
      </c>
      <c r="S106" s="38">
        <f>'ПР4. 19.ПП4.Благ.2.Мер.'!K13</f>
        <v>977985</v>
      </c>
      <c r="T106" s="148" t="s">
        <v>319</v>
      </c>
      <c r="U106" s="38">
        <f>'[1]06. Пр.1 Распределение. Отч.7'!$V$108</f>
        <v>425995</v>
      </c>
      <c r="V106" s="38">
        <f>'[1]06. Пр.1 Распределение. Отч.7'!$W$108</f>
        <v>425995</v>
      </c>
      <c r="W106" s="38">
        <f>P106</f>
        <v>325995</v>
      </c>
      <c r="X106" s="38">
        <f>W106</f>
        <v>325995</v>
      </c>
      <c r="Y106" s="38">
        <v>325995</v>
      </c>
      <c r="Z106" s="38">
        <f>Q106</f>
        <v>325995</v>
      </c>
      <c r="AA106" s="38">
        <f>R106</f>
        <v>325995</v>
      </c>
      <c r="AB106" s="444"/>
    </row>
    <row r="107" spans="1:28">
      <c r="A107" s="445" t="s">
        <v>103</v>
      </c>
      <c r="B107" s="435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07" s="442"/>
      <c r="D107" s="442"/>
      <c r="E107" s="288">
        <f t="shared" si="55"/>
        <v>0</v>
      </c>
      <c r="F107" s="288">
        <f t="shared" si="46"/>
        <v>0</v>
      </c>
      <c r="G107" s="288">
        <f t="shared" si="47"/>
        <v>0</v>
      </c>
      <c r="H107" s="313">
        <v>100</v>
      </c>
      <c r="I107" s="288">
        <f t="shared" si="49"/>
        <v>0</v>
      </c>
      <c r="J107" s="288">
        <f t="shared" si="50"/>
        <v>0</v>
      </c>
      <c r="K107" s="125" t="s">
        <v>116</v>
      </c>
      <c r="L107" s="125" t="s">
        <v>116</v>
      </c>
      <c r="M107" s="125" t="s">
        <v>116</v>
      </c>
      <c r="N107" s="123">
        <f>N109</f>
        <v>1240000040</v>
      </c>
      <c r="O107" s="125" t="s">
        <v>116</v>
      </c>
      <c r="P107" s="60">
        <f>P109</f>
        <v>0</v>
      </c>
      <c r="Q107" s="60">
        <f t="shared" ref="Q107:S107" si="70">Q109</f>
        <v>0</v>
      </c>
      <c r="R107" s="60">
        <f t="shared" si="70"/>
        <v>0</v>
      </c>
      <c r="S107" s="60">
        <f t="shared" si="70"/>
        <v>0</v>
      </c>
      <c r="T107" s="146" t="s">
        <v>318</v>
      </c>
      <c r="U107" s="60">
        <f>U109</f>
        <v>0</v>
      </c>
      <c r="V107" s="60">
        <f t="shared" ref="V107:AA107" si="71">V109</f>
        <v>0</v>
      </c>
      <c r="W107" s="60">
        <f t="shared" si="71"/>
        <v>0</v>
      </c>
      <c r="X107" s="60">
        <f t="shared" si="71"/>
        <v>0</v>
      </c>
      <c r="Y107" s="60">
        <f t="shared" si="71"/>
        <v>0</v>
      </c>
      <c r="Z107" s="60">
        <f t="shared" si="71"/>
        <v>0</v>
      </c>
      <c r="AA107" s="60">
        <f t="shared" si="71"/>
        <v>0</v>
      </c>
      <c r="AB107" s="444"/>
    </row>
    <row r="108" spans="1:28" s="118" customFormat="1" ht="15" hidden="1" customHeight="1">
      <c r="A108" s="445"/>
      <c r="B108" s="436"/>
      <c r="C108" s="442"/>
      <c r="D108" s="442"/>
      <c r="E108" s="288">
        <f t="shared" si="55"/>
        <v>0</v>
      </c>
      <c r="F108" s="288">
        <f t="shared" si="46"/>
        <v>0</v>
      </c>
      <c r="G108" s="288">
        <f t="shared" si="47"/>
        <v>0</v>
      </c>
      <c r="H108" s="313" t="e">
        <f t="shared" si="48"/>
        <v>#DIV/0!</v>
      </c>
      <c r="I108" s="288">
        <f t="shared" si="49"/>
        <v>0</v>
      </c>
      <c r="J108" s="288">
        <f t="shared" si="50"/>
        <v>0</v>
      </c>
      <c r="K108" s="44"/>
      <c r="L108" s="124"/>
      <c r="M108" s="124"/>
      <c r="N108" s="124"/>
      <c r="O108" s="124"/>
      <c r="P108" s="38"/>
      <c r="Q108" s="38"/>
      <c r="R108" s="38"/>
      <c r="S108" s="38"/>
      <c r="T108" s="146" t="s">
        <v>140</v>
      </c>
      <c r="U108" s="38"/>
      <c r="V108" s="38"/>
      <c r="W108" s="38"/>
      <c r="X108" s="38"/>
      <c r="Y108" s="38"/>
      <c r="Z108" s="38"/>
      <c r="AA108" s="38"/>
      <c r="AB108" s="444"/>
    </row>
    <row r="109" spans="1:28" s="118" customFormat="1" ht="15" hidden="1" customHeight="1">
      <c r="A109" s="445"/>
      <c r="B109" s="437"/>
      <c r="C109" s="442"/>
      <c r="D109" s="442"/>
      <c r="E109" s="288">
        <f t="shared" si="55"/>
        <v>0</v>
      </c>
      <c r="F109" s="288">
        <f t="shared" si="46"/>
        <v>0</v>
      </c>
      <c r="G109" s="288">
        <f t="shared" si="47"/>
        <v>0</v>
      </c>
      <c r="H109" s="313" t="e">
        <f t="shared" si="48"/>
        <v>#DIV/0!</v>
      </c>
      <c r="I109" s="288">
        <f t="shared" si="49"/>
        <v>0</v>
      </c>
      <c r="J109" s="288">
        <f t="shared" si="50"/>
        <v>0</v>
      </c>
      <c r="K109" s="46">
        <f>'ПР4. 19.ПП4.Благ.2.Мер.'!C14</f>
        <v>801</v>
      </c>
      <c r="L109" s="38" t="str">
        <f>'ПР4. 19.ПП4.Благ.2.Мер.'!D14</f>
        <v>05</v>
      </c>
      <c r="M109" s="38" t="str">
        <f>'ПР4. 19.ПП4.Благ.2.Мер.'!E14</f>
        <v>03</v>
      </c>
      <c r="N109" s="123">
        <f>'ПР4. 19.ПП4.Благ.2.Мер.'!F14</f>
        <v>1240000040</v>
      </c>
      <c r="O109" s="46">
        <f>'ПР4. 19.ПП4.Благ.2.Мер.'!G14</f>
        <v>870</v>
      </c>
      <c r="P109" s="38">
        <f>'ПР4. 19.ПП4.Благ.2.Мер.'!H14</f>
        <v>0</v>
      </c>
      <c r="Q109" s="38">
        <f>'ПР4. 19.ПП4.Благ.2.Мер.'!I14</f>
        <v>0</v>
      </c>
      <c r="R109" s="38">
        <f>'ПР4. 19.ПП4.Благ.2.Мер.'!J14</f>
        <v>0</v>
      </c>
      <c r="S109" s="38">
        <f>'ПР4. 19.ПП4.Благ.2.Мер.'!K14</f>
        <v>0</v>
      </c>
      <c r="T109" s="148" t="s">
        <v>319</v>
      </c>
      <c r="U109" s="38">
        <v>0</v>
      </c>
      <c r="V109" s="38">
        <v>0</v>
      </c>
      <c r="W109" s="38">
        <f>P109</f>
        <v>0</v>
      </c>
      <c r="X109" s="38">
        <v>0</v>
      </c>
      <c r="Y109" s="38">
        <v>0</v>
      </c>
      <c r="Z109" s="38">
        <f>Q109</f>
        <v>0</v>
      </c>
      <c r="AA109" s="38">
        <f>R109</f>
        <v>0</v>
      </c>
      <c r="AB109" s="444"/>
    </row>
    <row r="110" spans="1:28">
      <c r="A110" s="445" t="s">
        <v>246</v>
      </c>
      <c r="B110" s="435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10" s="442"/>
      <c r="D110" s="442"/>
      <c r="E110" s="288">
        <f t="shared" si="55"/>
        <v>100</v>
      </c>
      <c r="F110" s="288">
        <f t="shared" si="46"/>
        <v>100</v>
      </c>
      <c r="G110" s="288">
        <f t="shared" si="47"/>
        <v>74.900000000000006</v>
      </c>
      <c r="H110" s="313">
        <f t="shared" si="48"/>
        <v>74.900000000000006</v>
      </c>
      <c r="I110" s="288">
        <f t="shared" si="49"/>
        <v>100</v>
      </c>
      <c r="J110" s="288">
        <f t="shared" si="50"/>
        <v>100</v>
      </c>
      <c r="K110" s="125" t="s">
        <v>116</v>
      </c>
      <c r="L110" s="125" t="s">
        <v>116</v>
      </c>
      <c r="M110" s="125" t="s">
        <v>116</v>
      </c>
      <c r="N110" s="123">
        <f>N112</f>
        <v>1240000060</v>
      </c>
      <c r="O110" s="125" t="s">
        <v>116</v>
      </c>
      <c r="P110" s="60">
        <f>P112</f>
        <v>100000</v>
      </c>
      <c r="Q110" s="60">
        <f t="shared" ref="Q110:S110" si="72">Q112</f>
        <v>100000</v>
      </c>
      <c r="R110" s="60">
        <f t="shared" si="72"/>
        <v>100000</v>
      </c>
      <c r="S110" s="60">
        <f t="shared" si="72"/>
        <v>300000</v>
      </c>
      <c r="T110" s="146" t="s">
        <v>318</v>
      </c>
      <c r="U110" s="60">
        <f t="shared" ref="U110:AA110" si="73">U112</f>
        <v>100000</v>
      </c>
      <c r="V110" s="60">
        <f t="shared" si="73"/>
        <v>43700</v>
      </c>
      <c r="W110" s="60">
        <f t="shared" si="73"/>
        <v>100000</v>
      </c>
      <c r="X110" s="60">
        <f t="shared" si="73"/>
        <v>100000</v>
      </c>
      <c r="Y110" s="60">
        <f t="shared" si="73"/>
        <v>74900</v>
      </c>
      <c r="Z110" s="60">
        <f t="shared" si="73"/>
        <v>100000</v>
      </c>
      <c r="AA110" s="60">
        <f t="shared" si="73"/>
        <v>100000</v>
      </c>
      <c r="AB110" s="444"/>
    </row>
    <row r="111" spans="1:28" s="118" customFormat="1" ht="15" hidden="1" customHeight="1">
      <c r="A111" s="445"/>
      <c r="B111" s="436"/>
      <c r="C111" s="442"/>
      <c r="D111" s="442"/>
      <c r="E111" s="288">
        <f t="shared" ref="E111:E133" si="74">P111/1000</f>
        <v>0</v>
      </c>
      <c r="F111" s="288">
        <f t="shared" si="46"/>
        <v>0</v>
      </c>
      <c r="G111" s="288">
        <f t="shared" si="47"/>
        <v>0</v>
      </c>
      <c r="H111" s="313" t="e">
        <f t="shared" si="48"/>
        <v>#DIV/0!</v>
      </c>
      <c r="I111" s="288">
        <f t="shared" si="49"/>
        <v>0</v>
      </c>
      <c r="J111" s="288">
        <f t="shared" si="50"/>
        <v>0</v>
      </c>
      <c r="K111" s="44"/>
      <c r="L111" s="124"/>
      <c r="M111" s="124"/>
      <c r="N111" s="124"/>
      <c r="O111" s="124"/>
      <c r="P111" s="38"/>
      <c r="Q111" s="38"/>
      <c r="R111" s="38"/>
      <c r="S111" s="38"/>
      <c r="T111" s="146" t="s">
        <v>140</v>
      </c>
      <c r="U111" s="38"/>
      <c r="V111" s="38"/>
      <c r="W111" s="38"/>
      <c r="X111" s="38"/>
      <c r="Y111" s="38"/>
      <c r="Z111" s="38"/>
      <c r="AA111" s="38"/>
      <c r="AB111" s="444"/>
    </row>
    <row r="112" spans="1:28" s="118" customFormat="1" ht="15" hidden="1" customHeight="1">
      <c r="A112" s="445"/>
      <c r="B112" s="437"/>
      <c r="C112" s="442"/>
      <c r="D112" s="442"/>
      <c r="E112" s="288">
        <f t="shared" si="74"/>
        <v>100</v>
      </c>
      <c r="F112" s="288">
        <f t="shared" si="46"/>
        <v>100</v>
      </c>
      <c r="G112" s="288">
        <f t="shared" si="47"/>
        <v>74.900000000000006</v>
      </c>
      <c r="H112" s="313">
        <f t="shared" si="48"/>
        <v>74.900000000000006</v>
      </c>
      <c r="I112" s="288">
        <f t="shared" si="49"/>
        <v>100</v>
      </c>
      <c r="J112" s="288">
        <f t="shared" si="50"/>
        <v>100</v>
      </c>
      <c r="K112" s="38" t="str">
        <f>'ПР4. 19.ПП4.Благ.2.Мер.'!C15</f>
        <v>009</v>
      </c>
      <c r="L112" s="38" t="str">
        <f>'ПР4. 19.ПП4.Благ.2.Мер.'!D15</f>
        <v>05</v>
      </c>
      <c r="M112" s="38" t="str">
        <f>'ПР4. 19.ПП4.Благ.2.Мер.'!E15</f>
        <v>03</v>
      </c>
      <c r="N112" s="44">
        <f>'ПР4. 19.ПП4.Благ.2.Мер.'!F15</f>
        <v>1240000060</v>
      </c>
      <c r="O112" s="44">
        <f>'ПР4. 19.ПП4.Благ.2.Мер.'!G15</f>
        <v>240</v>
      </c>
      <c r="P112" s="38">
        <f>'ПР4. 19.ПП4.Благ.2.Мер.'!H15</f>
        <v>100000</v>
      </c>
      <c r="Q112" s="38">
        <f>'ПР4. 19.ПП4.Благ.2.Мер.'!I15</f>
        <v>100000</v>
      </c>
      <c r="R112" s="38">
        <f>'ПР4. 19.ПП4.Благ.2.Мер.'!J15</f>
        <v>100000</v>
      </c>
      <c r="S112" s="38">
        <f>'ПР4. 19.ПП4.Благ.2.Мер.'!K15</f>
        <v>300000</v>
      </c>
      <c r="T112" s="148" t="s">
        <v>319</v>
      </c>
      <c r="U112" s="38">
        <f>'[1]06. Пр.1 Распределение. Отч.7'!$V$111</f>
        <v>100000</v>
      </c>
      <c r="V112" s="38">
        <f>'[1]06. Пр.1 Распределение. Отч.7'!$W$111</f>
        <v>43700</v>
      </c>
      <c r="W112" s="38">
        <f>P112</f>
        <v>100000</v>
      </c>
      <c r="X112" s="38">
        <f>W112</f>
        <v>100000</v>
      </c>
      <c r="Y112" s="38">
        <v>74900</v>
      </c>
      <c r="Z112" s="38">
        <f>Q112</f>
        <v>100000</v>
      </c>
      <c r="AA112" s="38">
        <f>R112</f>
        <v>100000</v>
      </c>
      <c r="AB112" s="444"/>
    </row>
    <row r="113" spans="1:28">
      <c r="A113" s="445" t="s">
        <v>312</v>
      </c>
      <c r="B113" s="435" t="s">
        <v>114</v>
      </c>
      <c r="C113" s="442"/>
      <c r="D113" s="442"/>
      <c r="E113" s="288">
        <f t="shared" si="74"/>
        <v>28789.38</v>
      </c>
      <c r="F113" s="288">
        <f t="shared" si="46"/>
        <v>28789.38</v>
      </c>
      <c r="G113" s="288">
        <f t="shared" si="47"/>
        <v>27789.38</v>
      </c>
      <c r="H113" s="313">
        <f t="shared" si="48"/>
        <v>96.526496923518323</v>
      </c>
      <c r="I113" s="288">
        <f t="shared" si="49"/>
        <v>35892.66936</v>
      </c>
      <c r="J113" s="288">
        <f t="shared" si="50"/>
        <v>28789.38</v>
      </c>
      <c r="K113" s="125" t="s">
        <v>116</v>
      </c>
      <c r="L113" s="125" t="s">
        <v>116</v>
      </c>
      <c r="M113" s="125" t="s">
        <v>116</v>
      </c>
      <c r="N113" s="123">
        <f>N115</f>
        <v>1240000070</v>
      </c>
      <c r="O113" s="125" t="s">
        <v>116</v>
      </c>
      <c r="P113" s="60">
        <f>P115</f>
        <v>28789380</v>
      </c>
      <c r="Q113" s="60">
        <f t="shared" ref="Q113:AA113" si="75">Q115</f>
        <v>35892669.359999999</v>
      </c>
      <c r="R113" s="60">
        <f t="shared" si="75"/>
        <v>28789380</v>
      </c>
      <c r="S113" s="60">
        <f t="shared" si="75"/>
        <v>93471429.359999999</v>
      </c>
      <c r="T113" s="146" t="s">
        <v>318</v>
      </c>
      <c r="U113" s="60">
        <f t="shared" si="75"/>
        <v>28788839.789999999</v>
      </c>
      <c r="V113" s="60">
        <f t="shared" si="75"/>
        <v>28788839.789999999</v>
      </c>
      <c r="W113" s="60">
        <f t="shared" si="75"/>
        <v>28789380</v>
      </c>
      <c r="X113" s="60">
        <f t="shared" si="75"/>
        <v>28789380</v>
      </c>
      <c r="Y113" s="60">
        <f t="shared" si="75"/>
        <v>27789380</v>
      </c>
      <c r="Z113" s="60">
        <f t="shared" si="75"/>
        <v>35892669.359999999</v>
      </c>
      <c r="AA113" s="60">
        <f t="shared" si="75"/>
        <v>28789380</v>
      </c>
      <c r="AB113" s="444"/>
    </row>
    <row r="114" spans="1:28" s="118" customFormat="1" ht="15" hidden="1" customHeight="1">
      <c r="A114" s="445"/>
      <c r="B114" s="436"/>
      <c r="C114" s="442"/>
      <c r="D114" s="442"/>
      <c r="E114" s="288">
        <f t="shared" si="74"/>
        <v>0</v>
      </c>
      <c r="F114" s="288">
        <f t="shared" si="46"/>
        <v>0</v>
      </c>
      <c r="G114" s="288">
        <f t="shared" si="47"/>
        <v>0</v>
      </c>
      <c r="H114" s="313" t="e">
        <f t="shared" si="48"/>
        <v>#DIV/0!</v>
      </c>
      <c r="I114" s="288">
        <f t="shared" si="49"/>
        <v>0</v>
      </c>
      <c r="J114" s="288">
        <f t="shared" si="50"/>
        <v>0</v>
      </c>
      <c r="K114" s="44"/>
      <c r="L114" s="124"/>
      <c r="M114" s="124"/>
      <c r="N114" s="124"/>
      <c r="O114" s="124"/>
      <c r="P114" s="38"/>
      <c r="Q114" s="38"/>
      <c r="R114" s="38"/>
      <c r="S114" s="38"/>
      <c r="T114" s="146" t="s">
        <v>140</v>
      </c>
      <c r="U114" s="38"/>
      <c r="V114" s="38"/>
      <c r="W114" s="38"/>
      <c r="X114" s="38"/>
      <c r="Y114" s="38"/>
      <c r="Z114" s="38"/>
      <c r="AA114" s="38"/>
      <c r="AB114" s="444"/>
    </row>
    <row r="115" spans="1:28" s="118" customFormat="1" ht="15" hidden="1" customHeight="1">
      <c r="A115" s="445"/>
      <c r="B115" s="437"/>
      <c r="C115" s="442"/>
      <c r="D115" s="442"/>
      <c r="E115" s="288">
        <f t="shared" si="74"/>
        <v>28789.38</v>
      </c>
      <c r="F115" s="288">
        <f t="shared" si="46"/>
        <v>28789.38</v>
      </c>
      <c r="G115" s="288">
        <f t="shared" si="47"/>
        <v>27789.38</v>
      </c>
      <c r="H115" s="313">
        <f t="shared" si="48"/>
        <v>96.526496923518323</v>
      </c>
      <c r="I115" s="288">
        <f t="shared" si="49"/>
        <v>35892.66936</v>
      </c>
      <c r="J115" s="288">
        <f t="shared" si="50"/>
        <v>28789.38</v>
      </c>
      <c r="K115" s="38" t="str">
        <f>'ПР4. 19.ПП4.Благ.2.Мер.'!C16</f>
        <v>009</v>
      </c>
      <c r="L115" s="38" t="str">
        <f>'ПР4. 19.ПП4.Благ.2.Мер.'!D16</f>
        <v>05</v>
      </c>
      <c r="M115" s="38" t="str">
        <f>'ПР4. 19.ПП4.Благ.2.Мер.'!E16</f>
        <v>03</v>
      </c>
      <c r="N115" s="123">
        <f>'ПР4. 19.ПП4.Благ.2.Мер.'!F16</f>
        <v>1240000070</v>
      </c>
      <c r="O115" s="44">
        <f>'ПР4. 19.ПП4.Благ.2.Мер.'!G16</f>
        <v>240</v>
      </c>
      <c r="P115" s="38">
        <f>'ПР4. 19.ПП4.Благ.2.Мер.'!H16</f>
        <v>28789380</v>
      </c>
      <c r="Q115" s="38">
        <f>'ПР4. 19.ПП4.Благ.2.Мер.'!I16</f>
        <v>35892669.359999999</v>
      </c>
      <c r="R115" s="38">
        <f>'ПР4. 19.ПП4.Благ.2.Мер.'!J16</f>
        <v>28789380</v>
      </c>
      <c r="S115" s="38">
        <f>'ПР4. 19.ПП4.Благ.2.Мер.'!K16</f>
        <v>93471429.359999999</v>
      </c>
      <c r="T115" s="148" t="s">
        <v>319</v>
      </c>
      <c r="U115" s="38">
        <f>'[1]06. Пр.1 Распределение. Отч.7'!$V$114</f>
        <v>28788839.789999999</v>
      </c>
      <c r="V115" s="38">
        <f>'[1]06. Пр.1 Распределение. Отч.7'!$W$114</f>
        <v>28788839.789999999</v>
      </c>
      <c r="W115" s="38">
        <f>P115</f>
        <v>28789380</v>
      </c>
      <c r="X115" s="38">
        <f>W115</f>
        <v>28789380</v>
      </c>
      <c r="Y115" s="38">
        <v>27789380</v>
      </c>
      <c r="Z115" s="38">
        <f>Q115</f>
        <v>35892669.359999999</v>
      </c>
      <c r="AA115" s="38">
        <f>R115</f>
        <v>28789380</v>
      </c>
      <c r="AB115" s="444"/>
    </row>
    <row r="116" spans="1:28">
      <c r="A116" s="445" t="s">
        <v>400</v>
      </c>
      <c r="B116" s="435" t="str">
        <f>'ПР4. 19.ПП4.Благ.2.Мер.'!A17</f>
        <v>Капитальный ремонт элементов Площади Ленина</v>
      </c>
      <c r="C116" s="442"/>
      <c r="D116" s="442"/>
      <c r="E116" s="288">
        <f t="shared" si="74"/>
        <v>0</v>
      </c>
      <c r="F116" s="288">
        <f t="shared" si="46"/>
        <v>0</v>
      </c>
      <c r="G116" s="288">
        <f t="shared" si="47"/>
        <v>0</v>
      </c>
      <c r="H116" s="313">
        <v>100</v>
      </c>
      <c r="I116" s="288">
        <f t="shared" si="49"/>
        <v>0</v>
      </c>
      <c r="J116" s="288">
        <f t="shared" si="50"/>
        <v>0</v>
      </c>
      <c r="K116" s="125" t="s">
        <v>116</v>
      </c>
      <c r="L116" s="125" t="s">
        <v>116</v>
      </c>
      <c r="M116" s="125" t="s">
        <v>116</v>
      </c>
      <c r="N116" s="123">
        <f>N118</f>
        <v>1240000090</v>
      </c>
      <c r="O116" s="125" t="s">
        <v>116</v>
      </c>
      <c r="P116" s="60">
        <f>P118</f>
        <v>0</v>
      </c>
      <c r="Q116" s="60">
        <f t="shared" ref="Q116:S116" si="76">Q118</f>
        <v>0</v>
      </c>
      <c r="R116" s="60">
        <f t="shared" si="76"/>
        <v>0</v>
      </c>
      <c r="S116" s="60">
        <f t="shared" si="76"/>
        <v>0</v>
      </c>
      <c r="T116" s="146" t="s">
        <v>318</v>
      </c>
      <c r="U116" s="60">
        <f t="shared" ref="U116:AA116" si="77">U118</f>
        <v>28788839.789999999</v>
      </c>
      <c r="V116" s="60">
        <f t="shared" si="77"/>
        <v>28788839.789999999</v>
      </c>
      <c r="W116" s="60">
        <f t="shared" si="77"/>
        <v>0</v>
      </c>
      <c r="X116" s="60">
        <f t="shared" si="77"/>
        <v>0</v>
      </c>
      <c r="Y116" s="60">
        <f t="shared" si="77"/>
        <v>0</v>
      </c>
      <c r="Z116" s="60">
        <f t="shared" si="77"/>
        <v>0</v>
      </c>
      <c r="AA116" s="60">
        <f t="shared" si="77"/>
        <v>0</v>
      </c>
      <c r="AB116" s="444"/>
    </row>
    <row r="117" spans="1:28" s="118" customFormat="1" ht="15" hidden="1" customHeight="1">
      <c r="A117" s="445"/>
      <c r="B117" s="436"/>
      <c r="C117" s="442"/>
      <c r="D117" s="442"/>
      <c r="E117" s="288">
        <f t="shared" si="74"/>
        <v>0</v>
      </c>
      <c r="F117" s="288">
        <f t="shared" si="46"/>
        <v>0</v>
      </c>
      <c r="G117" s="288">
        <f t="shared" si="47"/>
        <v>0</v>
      </c>
      <c r="H117" s="313" t="e">
        <f t="shared" si="48"/>
        <v>#DIV/0!</v>
      </c>
      <c r="I117" s="288">
        <f t="shared" si="49"/>
        <v>0</v>
      </c>
      <c r="J117" s="288">
        <f t="shared" si="50"/>
        <v>0</v>
      </c>
      <c r="K117" s="44"/>
      <c r="L117" s="124"/>
      <c r="M117" s="124"/>
      <c r="N117" s="124"/>
      <c r="O117" s="124"/>
      <c r="P117" s="38"/>
      <c r="Q117" s="38"/>
      <c r="R117" s="38"/>
      <c r="S117" s="38"/>
      <c r="T117" s="146" t="s">
        <v>140</v>
      </c>
      <c r="U117" s="38"/>
      <c r="V117" s="38"/>
      <c r="W117" s="38"/>
      <c r="X117" s="38"/>
      <c r="Y117" s="38"/>
      <c r="Z117" s="38"/>
      <c r="AA117" s="38"/>
      <c r="AB117" s="444"/>
    </row>
    <row r="118" spans="1:28" s="118" customFormat="1" ht="15" hidden="1" customHeight="1">
      <c r="A118" s="445"/>
      <c r="B118" s="437"/>
      <c r="C118" s="442"/>
      <c r="D118" s="442"/>
      <c r="E118" s="288">
        <f t="shared" si="74"/>
        <v>0</v>
      </c>
      <c r="F118" s="288">
        <f t="shared" si="46"/>
        <v>0</v>
      </c>
      <c r="G118" s="288">
        <f t="shared" si="47"/>
        <v>0</v>
      </c>
      <c r="H118" s="313" t="e">
        <f t="shared" si="48"/>
        <v>#DIV/0!</v>
      </c>
      <c r="I118" s="288">
        <f t="shared" si="49"/>
        <v>0</v>
      </c>
      <c r="J118" s="288">
        <f t="shared" si="50"/>
        <v>0</v>
      </c>
      <c r="K118" s="38" t="str">
        <f>'ПР4. 19.ПП4.Благ.2.Мер.'!C17</f>
        <v>009</v>
      </c>
      <c r="L118" s="38" t="str">
        <f>'ПР4. 19.ПП4.Благ.2.Мер.'!D17</f>
        <v>05</v>
      </c>
      <c r="M118" s="38" t="str">
        <f>'ПР4. 19.ПП4.Благ.2.Мер.'!E17</f>
        <v>03</v>
      </c>
      <c r="N118" s="46">
        <f>'ПР4. 19.ПП4.Благ.2.Мер.'!F17</f>
        <v>1240000090</v>
      </c>
      <c r="O118" s="46">
        <f>'ПР4. 19.ПП4.Благ.2.Мер.'!G17</f>
        <v>240</v>
      </c>
      <c r="P118" s="38">
        <f>'ПР4. 19.ПП4.Благ.2.Мер.'!H17</f>
        <v>0</v>
      </c>
      <c r="Q118" s="38">
        <f>'ПР4. 19.ПП4.Благ.2.Мер.'!I17</f>
        <v>0</v>
      </c>
      <c r="R118" s="38">
        <f>'ПР4. 19.ПП4.Благ.2.Мер.'!J17</f>
        <v>0</v>
      </c>
      <c r="S118" s="38">
        <f>'ПР4. 19.ПП4.Благ.2.Мер.'!K17</f>
        <v>0</v>
      </c>
      <c r="T118" s="148" t="s">
        <v>319</v>
      </c>
      <c r="U118" s="38">
        <f>'[1]06. Пр.1 Распределение. Отч.7'!$V$114</f>
        <v>28788839.789999999</v>
      </c>
      <c r="V118" s="38">
        <f>'[1]06. Пр.1 Распределение. Отч.7'!$W$114</f>
        <v>28788839.789999999</v>
      </c>
      <c r="W118" s="38">
        <f>P118</f>
        <v>0</v>
      </c>
      <c r="X118" s="38">
        <v>0</v>
      </c>
      <c r="Y118" s="38">
        <v>0</v>
      </c>
      <c r="Z118" s="38">
        <f>Q118</f>
        <v>0</v>
      </c>
      <c r="AA118" s="38">
        <f>R118</f>
        <v>0</v>
      </c>
      <c r="AB118" s="444"/>
    </row>
    <row r="119" spans="1:28">
      <c r="A119" s="445" t="s">
        <v>405</v>
      </c>
      <c r="B119" s="435" t="str">
        <f>'ПР4. 19.ПП4.Благ.2.Мер.'!A18</f>
        <v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v>
      </c>
      <c r="C119" s="442"/>
      <c r="D119" s="442"/>
      <c r="E119" s="288">
        <f t="shared" si="74"/>
        <v>100</v>
      </c>
      <c r="F119" s="288">
        <f t="shared" si="46"/>
        <v>100</v>
      </c>
      <c r="G119" s="288">
        <f t="shared" si="47"/>
        <v>99.6</v>
      </c>
      <c r="H119" s="313">
        <f t="shared" si="48"/>
        <v>99.6</v>
      </c>
      <c r="I119" s="288">
        <f t="shared" si="49"/>
        <v>0</v>
      </c>
      <c r="J119" s="288">
        <f t="shared" si="50"/>
        <v>0</v>
      </c>
      <c r="K119" s="125" t="s">
        <v>116</v>
      </c>
      <c r="L119" s="125" t="s">
        <v>116</v>
      </c>
      <c r="M119" s="125" t="s">
        <v>116</v>
      </c>
      <c r="N119" s="123">
        <f>N121</f>
        <v>1240000100</v>
      </c>
      <c r="O119" s="125" t="s">
        <v>116</v>
      </c>
      <c r="P119" s="60">
        <f>P121</f>
        <v>100000</v>
      </c>
      <c r="Q119" s="60">
        <f t="shared" ref="Q119:S119" si="78">Q121</f>
        <v>0</v>
      </c>
      <c r="R119" s="60">
        <f t="shared" si="78"/>
        <v>0</v>
      </c>
      <c r="S119" s="60">
        <f t="shared" si="78"/>
        <v>100000</v>
      </c>
      <c r="T119" s="146" t="s">
        <v>318</v>
      </c>
      <c r="U119" s="60">
        <f t="shared" ref="U119:AA119" si="79">U121</f>
        <v>28788839.789999999</v>
      </c>
      <c r="V119" s="60">
        <f t="shared" si="79"/>
        <v>28788839.789999999</v>
      </c>
      <c r="W119" s="60">
        <f t="shared" si="79"/>
        <v>100000</v>
      </c>
      <c r="X119" s="60">
        <f t="shared" si="79"/>
        <v>100000</v>
      </c>
      <c r="Y119" s="60">
        <f t="shared" si="79"/>
        <v>99600</v>
      </c>
      <c r="Z119" s="60">
        <f t="shared" si="79"/>
        <v>0</v>
      </c>
      <c r="AA119" s="60">
        <f t="shared" si="79"/>
        <v>0</v>
      </c>
      <c r="AB119" s="444"/>
    </row>
    <row r="120" spans="1:28" s="118" customFormat="1" ht="15" hidden="1" customHeight="1">
      <c r="A120" s="445"/>
      <c r="B120" s="436"/>
      <c r="C120" s="442"/>
      <c r="D120" s="442"/>
      <c r="E120" s="288">
        <f t="shared" si="74"/>
        <v>0</v>
      </c>
      <c r="F120" s="288">
        <f t="shared" si="46"/>
        <v>0</v>
      </c>
      <c r="G120" s="288">
        <f t="shared" si="47"/>
        <v>0</v>
      </c>
      <c r="H120" s="313" t="e">
        <f t="shared" si="48"/>
        <v>#DIV/0!</v>
      </c>
      <c r="I120" s="288">
        <f t="shared" si="49"/>
        <v>0</v>
      </c>
      <c r="J120" s="288">
        <f t="shared" si="50"/>
        <v>0</v>
      </c>
      <c r="K120" s="44"/>
      <c r="L120" s="124"/>
      <c r="M120" s="124"/>
      <c r="N120" s="124"/>
      <c r="O120" s="124"/>
      <c r="P120" s="38"/>
      <c r="Q120" s="38"/>
      <c r="R120" s="38"/>
      <c r="S120" s="38"/>
      <c r="T120" s="146" t="s">
        <v>140</v>
      </c>
      <c r="U120" s="38"/>
      <c r="V120" s="38"/>
      <c r="W120" s="38"/>
      <c r="X120" s="38"/>
      <c r="Y120" s="38"/>
      <c r="Z120" s="38"/>
      <c r="AA120" s="38"/>
      <c r="AB120" s="444"/>
    </row>
    <row r="121" spans="1:28" s="118" customFormat="1" ht="15" hidden="1" customHeight="1">
      <c r="A121" s="445"/>
      <c r="B121" s="437"/>
      <c r="C121" s="442"/>
      <c r="D121" s="442"/>
      <c r="E121" s="288">
        <f t="shared" si="74"/>
        <v>100</v>
      </c>
      <c r="F121" s="288">
        <f t="shared" si="46"/>
        <v>100</v>
      </c>
      <c r="G121" s="288">
        <f t="shared" si="47"/>
        <v>99.6</v>
      </c>
      <c r="H121" s="313">
        <f t="shared" si="48"/>
        <v>99.6</v>
      </c>
      <c r="I121" s="288">
        <f t="shared" si="49"/>
        <v>0</v>
      </c>
      <c r="J121" s="288">
        <f t="shared" si="50"/>
        <v>0</v>
      </c>
      <c r="K121" s="38" t="str">
        <f>'ПР4. 19.ПП4.Благ.2.Мер.'!C18</f>
        <v>009</v>
      </c>
      <c r="L121" s="38" t="str">
        <f>'ПР4. 19.ПП4.Благ.2.Мер.'!D18</f>
        <v>05</v>
      </c>
      <c r="M121" s="38" t="str">
        <f>'ПР4. 19.ПП4.Благ.2.Мер.'!E18</f>
        <v>03</v>
      </c>
      <c r="N121" s="38">
        <f>'ПР4. 19.ПП4.Благ.2.Мер.'!F18</f>
        <v>1240000100</v>
      </c>
      <c r="O121" s="38">
        <f>'ПР4. 19.ПП4.Благ.2.Мер.'!G18</f>
        <v>240</v>
      </c>
      <c r="P121" s="38">
        <f>'ПР4. 19.ПП4.Благ.2.Мер.'!H18</f>
        <v>100000</v>
      </c>
      <c r="Q121" s="38">
        <f>'ПР4. 19.ПП4.Благ.2.Мер.'!I18</f>
        <v>0</v>
      </c>
      <c r="R121" s="38">
        <f>'ПР4. 19.ПП4.Благ.2.Мер.'!J18</f>
        <v>0</v>
      </c>
      <c r="S121" s="38">
        <f>'ПР4. 19.ПП4.Благ.2.Мер.'!K18</f>
        <v>100000</v>
      </c>
      <c r="T121" s="148" t="s">
        <v>319</v>
      </c>
      <c r="U121" s="38">
        <f>'[1]06. Пр.1 Распределение. Отч.7'!$V$114</f>
        <v>28788839.789999999</v>
      </c>
      <c r="V121" s="38">
        <f>'[1]06. Пр.1 Распределение. Отч.7'!$W$114</f>
        <v>28788839.789999999</v>
      </c>
      <c r="W121" s="38">
        <f>P121</f>
        <v>100000</v>
      </c>
      <c r="X121" s="38">
        <f>W121</f>
        <v>100000</v>
      </c>
      <c r="Y121" s="38">
        <v>99600</v>
      </c>
      <c r="Z121" s="38">
        <f>Q121</f>
        <v>0</v>
      </c>
      <c r="AA121" s="38">
        <f>R121</f>
        <v>0</v>
      </c>
      <c r="AB121" s="444"/>
    </row>
    <row r="122" spans="1:28">
      <c r="A122" s="452" t="s">
        <v>347</v>
      </c>
      <c r="B122" s="441" t="s">
        <v>348</v>
      </c>
      <c r="C122" s="442"/>
      <c r="D122" s="442"/>
      <c r="E122" s="288">
        <f t="shared" si="74"/>
        <v>46254.428959999997</v>
      </c>
      <c r="F122" s="288">
        <f t="shared" si="46"/>
        <v>46254.428959999997</v>
      </c>
      <c r="G122" s="288">
        <f t="shared" si="47"/>
        <v>46254.428949999994</v>
      </c>
      <c r="H122" s="313">
        <f t="shared" si="48"/>
        <v>99.999999978380444</v>
      </c>
      <c r="I122" s="288">
        <f t="shared" si="49"/>
        <v>0</v>
      </c>
      <c r="J122" s="288">
        <f t="shared" si="50"/>
        <v>0</v>
      </c>
      <c r="K122" s="455" t="s">
        <v>5</v>
      </c>
      <c r="L122" s="455" t="str">
        <f>K122</f>
        <v>Х</v>
      </c>
      <c r="M122" s="455" t="str">
        <f>L122</f>
        <v>Х</v>
      </c>
      <c r="N122" s="455">
        <v>1240000000</v>
      </c>
      <c r="O122" s="455" t="s">
        <v>116</v>
      </c>
      <c r="P122" s="449">
        <f>SUM(P126:P136)/2</f>
        <v>46254428.960000001</v>
      </c>
      <c r="Q122" s="449">
        <f>SUM(Q126:Q136)/2</f>
        <v>0</v>
      </c>
      <c r="R122" s="449">
        <f>SUM(R126:R136)/2</f>
        <v>0</v>
      </c>
      <c r="S122" s="449">
        <f>SUM(S126:S136)/2</f>
        <v>46254428.960000001</v>
      </c>
      <c r="T122" s="146" t="s">
        <v>318</v>
      </c>
      <c r="U122" s="63">
        <f>U124</f>
        <v>0</v>
      </c>
      <c r="V122" s="63">
        <f>V124</f>
        <v>0</v>
      </c>
      <c r="W122" s="63">
        <f>'ПР4. 19.ПП4.Благ.2.Мер.'!H44</f>
        <v>0</v>
      </c>
      <c r="X122" s="63">
        <f>X124</f>
        <v>46254428.960000001</v>
      </c>
      <c r="Y122" s="63">
        <f>Y124</f>
        <v>46254428.949999996</v>
      </c>
      <c r="Z122" s="63">
        <f>Z124+Z126</f>
        <v>0</v>
      </c>
      <c r="AA122" s="63">
        <f>AA124+AA126</f>
        <v>0</v>
      </c>
      <c r="AB122" s="61"/>
    </row>
    <row r="123" spans="1:28" ht="15" hidden="1" customHeight="1">
      <c r="A123" s="453"/>
      <c r="B123" s="442"/>
      <c r="C123" s="442"/>
      <c r="D123" s="442"/>
      <c r="E123" s="288">
        <f t="shared" si="74"/>
        <v>0</v>
      </c>
      <c r="F123" s="288">
        <f t="shared" si="46"/>
        <v>0</v>
      </c>
      <c r="G123" s="288">
        <f t="shared" si="47"/>
        <v>0</v>
      </c>
      <c r="H123" s="313" t="e">
        <f t="shared" si="48"/>
        <v>#DIV/0!</v>
      </c>
      <c r="I123" s="288">
        <f t="shared" si="49"/>
        <v>0</v>
      </c>
      <c r="J123" s="288">
        <f t="shared" si="50"/>
        <v>0</v>
      </c>
      <c r="K123" s="456"/>
      <c r="L123" s="456"/>
      <c r="M123" s="456"/>
      <c r="N123" s="456"/>
      <c r="O123" s="456"/>
      <c r="P123" s="450"/>
      <c r="Q123" s="450"/>
      <c r="R123" s="450"/>
      <c r="S123" s="450"/>
      <c r="T123" s="146" t="s">
        <v>140</v>
      </c>
      <c r="U123" s="63"/>
      <c r="V123" s="63"/>
      <c r="W123" s="63"/>
      <c r="X123" s="63"/>
      <c r="Y123" s="63"/>
      <c r="Z123" s="63"/>
      <c r="AA123" s="63"/>
      <c r="AB123" s="61"/>
    </row>
    <row r="124" spans="1:28" ht="15" hidden="1" customHeight="1">
      <c r="A124" s="454"/>
      <c r="B124" s="443"/>
      <c r="C124" s="442"/>
      <c r="D124" s="442"/>
      <c r="E124" s="288">
        <f t="shared" si="74"/>
        <v>0</v>
      </c>
      <c r="F124" s="288">
        <f t="shared" si="46"/>
        <v>0</v>
      </c>
      <c r="G124" s="288">
        <f t="shared" si="47"/>
        <v>46254.428949999994</v>
      </c>
      <c r="H124" s="313" t="e">
        <f t="shared" si="48"/>
        <v>#DIV/0!</v>
      </c>
      <c r="I124" s="288">
        <f t="shared" si="49"/>
        <v>0</v>
      </c>
      <c r="J124" s="288">
        <f t="shared" si="50"/>
        <v>0</v>
      </c>
      <c r="K124" s="457"/>
      <c r="L124" s="457"/>
      <c r="M124" s="457"/>
      <c r="N124" s="457"/>
      <c r="O124" s="457"/>
      <c r="P124" s="451"/>
      <c r="Q124" s="451"/>
      <c r="R124" s="451"/>
      <c r="S124" s="451"/>
      <c r="T124" s="148" t="s">
        <v>319</v>
      </c>
      <c r="U124" s="63">
        <v>0</v>
      </c>
      <c r="V124" s="63">
        <v>0</v>
      </c>
      <c r="W124" s="63">
        <f>'ПР4. 19.ПП4.Благ.2.Мер.'!H46</f>
        <v>0</v>
      </c>
      <c r="X124" s="63">
        <f>SUM(X126:X136)/2</f>
        <v>46254428.960000001</v>
      </c>
      <c r="Y124" s="63">
        <f>SUM(Y126:Y136)/2</f>
        <v>46254428.949999996</v>
      </c>
      <c r="Z124" s="63">
        <f>'ПР4. 19.ПП4.Благ.2.Мер.'!I46</f>
        <v>0</v>
      </c>
      <c r="AA124" s="63">
        <f>'ПР4. 19.ПП4.Благ.2.Мер.'!J46</f>
        <v>0</v>
      </c>
      <c r="AB124" s="61"/>
    </row>
    <row r="125" spans="1:28" s="212" customFormat="1" ht="15" hidden="1" customHeight="1">
      <c r="A125" s="210"/>
      <c r="B125" s="207" t="s">
        <v>262</v>
      </c>
      <c r="C125" s="442"/>
      <c r="D125" s="442"/>
      <c r="E125" s="288">
        <f t="shared" si="74"/>
        <v>46254.428959999997</v>
      </c>
      <c r="F125" s="288">
        <f t="shared" si="46"/>
        <v>46254.428959999997</v>
      </c>
      <c r="G125" s="288">
        <f t="shared" si="47"/>
        <v>0</v>
      </c>
      <c r="H125" s="313">
        <f t="shared" si="48"/>
        <v>0</v>
      </c>
      <c r="I125" s="288">
        <f t="shared" si="49"/>
        <v>0</v>
      </c>
      <c r="J125" s="288">
        <f t="shared" si="50"/>
        <v>0</v>
      </c>
      <c r="K125" s="208"/>
      <c r="L125" s="208"/>
      <c r="M125" s="208"/>
      <c r="N125" s="208"/>
      <c r="O125" s="208"/>
      <c r="P125" s="139">
        <f>'ПР5. 21.ПП5.Среда.2.Мер.'!H17</f>
        <v>46254428.960000001</v>
      </c>
      <c r="Q125" s="139">
        <f>'ПР5. 21.ПП5.Среда.2.Мер.'!I17</f>
        <v>0</v>
      </c>
      <c r="R125" s="139">
        <f>'ПР5. 21.ПП5.Среда.2.Мер.'!J17</f>
        <v>0</v>
      </c>
      <c r="S125" s="139">
        <f>'ПР5. 21.ПП5.Среда.2.Мер.'!K17</f>
        <v>46254428.960000001</v>
      </c>
      <c r="T125" s="139"/>
      <c r="U125" s="139"/>
      <c r="V125" s="139"/>
      <c r="W125" s="139"/>
      <c r="X125" s="139"/>
      <c r="Y125" s="139"/>
      <c r="Z125" s="139"/>
      <c r="AA125" s="139"/>
      <c r="AB125" s="213"/>
    </row>
    <row r="126" spans="1:28">
      <c r="A126" s="445" t="s">
        <v>349</v>
      </c>
      <c r="B126" s="435" t="str">
        <f>'ПР5. 21.ПП5.Среда.2.Мер.'!A9</f>
        <v>Благоустройство территории общего пользования в пос. Подгорный</v>
      </c>
      <c r="C126" s="442"/>
      <c r="D126" s="442"/>
      <c r="E126" s="288">
        <f t="shared" si="74"/>
        <v>80.96596000000001</v>
      </c>
      <c r="F126" s="288">
        <f t="shared" si="46"/>
        <v>80.96596000000001</v>
      </c>
      <c r="G126" s="288">
        <f t="shared" si="47"/>
        <v>80.96596000000001</v>
      </c>
      <c r="H126" s="313">
        <f t="shared" si="48"/>
        <v>100</v>
      </c>
      <c r="I126" s="288">
        <f t="shared" si="49"/>
        <v>0</v>
      </c>
      <c r="J126" s="288">
        <f t="shared" si="50"/>
        <v>0</v>
      </c>
      <c r="K126" s="125" t="s">
        <v>116</v>
      </c>
      <c r="L126" s="125" t="s">
        <v>116</v>
      </c>
      <c r="M126" s="125" t="s">
        <v>116</v>
      </c>
      <c r="N126" s="123" t="str">
        <f>N128</f>
        <v>1250000010</v>
      </c>
      <c r="O126" s="125" t="s">
        <v>116</v>
      </c>
      <c r="P126" s="60">
        <f>P128</f>
        <v>80965.960000000006</v>
      </c>
      <c r="Q126" s="60">
        <f t="shared" ref="Q126:S126" si="80">Q128</f>
        <v>0</v>
      </c>
      <c r="R126" s="60">
        <f t="shared" si="80"/>
        <v>0</v>
      </c>
      <c r="S126" s="60">
        <f t="shared" si="80"/>
        <v>80965.960000000006</v>
      </c>
      <c r="T126" s="146" t="s">
        <v>318</v>
      </c>
      <c r="U126" s="60">
        <f>U128</f>
        <v>0</v>
      </c>
      <c r="V126" s="60">
        <f t="shared" ref="V126:AA126" si="81">V128</f>
        <v>0</v>
      </c>
      <c r="W126" s="60">
        <f t="shared" si="81"/>
        <v>80965.960000000006</v>
      </c>
      <c r="X126" s="60">
        <f t="shared" si="81"/>
        <v>80965.960000000006</v>
      </c>
      <c r="Y126" s="60">
        <f t="shared" si="81"/>
        <v>80965.960000000006</v>
      </c>
      <c r="Z126" s="60">
        <f t="shared" si="81"/>
        <v>0</v>
      </c>
      <c r="AA126" s="60">
        <f t="shared" si="81"/>
        <v>0</v>
      </c>
      <c r="AB126" s="444"/>
    </row>
    <row r="127" spans="1:28" s="118" customFormat="1" ht="15" hidden="1" customHeight="1">
      <c r="A127" s="445"/>
      <c r="B127" s="436"/>
      <c r="C127" s="442"/>
      <c r="D127" s="442"/>
      <c r="E127" s="288">
        <f t="shared" si="74"/>
        <v>0</v>
      </c>
      <c r="F127" s="288">
        <f t="shared" si="46"/>
        <v>0</v>
      </c>
      <c r="G127" s="288">
        <f t="shared" si="47"/>
        <v>0</v>
      </c>
      <c r="H127" s="313" t="e">
        <f t="shared" si="48"/>
        <v>#DIV/0!</v>
      </c>
      <c r="I127" s="288">
        <f t="shared" si="49"/>
        <v>0</v>
      </c>
      <c r="J127" s="288">
        <f t="shared" si="50"/>
        <v>0</v>
      </c>
      <c r="K127" s="44"/>
      <c r="L127" s="124"/>
      <c r="M127" s="124"/>
      <c r="N127" s="124"/>
      <c r="O127" s="124"/>
      <c r="P127" s="38"/>
      <c r="Q127" s="38"/>
      <c r="R127" s="38"/>
      <c r="S127" s="38"/>
      <c r="T127" s="146" t="s">
        <v>140</v>
      </c>
      <c r="U127" s="38"/>
      <c r="V127" s="38"/>
      <c r="W127" s="38"/>
      <c r="X127" s="38"/>
      <c r="Y127" s="38"/>
      <c r="Z127" s="38"/>
      <c r="AA127" s="38"/>
      <c r="AB127" s="444"/>
    </row>
    <row r="128" spans="1:28" s="118" customFormat="1" ht="15" hidden="1" customHeight="1">
      <c r="A128" s="445"/>
      <c r="B128" s="437"/>
      <c r="C128" s="442"/>
      <c r="D128" s="442"/>
      <c r="E128" s="288">
        <f t="shared" si="74"/>
        <v>80.96596000000001</v>
      </c>
      <c r="F128" s="288">
        <f t="shared" si="46"/>
        <v>80.96596000000001</v>
      </c>
      <c r="G128" s="288">
        <f t="shared" si="47"/>
        <v>80.96596000000001</v>
      </c>
      <c r="H128" s="313">
        <f t="shared" si="48"/>
        <v>100</v>
      </c>
      <c r="I128" s="288">
        <f t="shared" si="49"/>
        <v>0</v>
      </c>
      <c r="J128" s="288">
        <f t="shared" si="50"/>
        <v>0</v>
      </c>
      <c r="K128" s="38" t="str">
        <f>'ПР5. 21.ПП5.Среда.2.Мер.'!C9</f>
        <v>009</v>
      </c>
      <c r="L128" s="38" t="str">
        <f>'ПР5. 21.ПП5.Среда.2.Мер.'!D9</f>
        <v>05</v>
      </c>
      <c r="M128" s="38" t="str">
        <f>'ПР5. 21.ПП5.Среда.2.Мер.'!E9</f>
        <v>03</v>
      </c>
      <c r="N128" s="38" t="str">
        <f>'ПР5. 21.ПП5.Среда.2.Мер.'!F9</f>
        <v>1250000010</v>
      </c>
      <c r="O128" s="38" t="str">
        <f>'ПР5. 21.ПП5.Среда.2.Мер.'!G9</f>
        <v>240</v>
      </c>
      <c r="P128" s="38">
        <f>'ПР5. 21.ПП5.Среда.2.Мер.'!H9</f>
        <v>80965.960000000006</v>
      </c>
      <c r="Q128" s="38">
        <f>'ПР5. 21.ПП5.Среда.2.Мер.'!I9</f>
        <v>0</v>
      </c>
      <c r="R128" s="38">
        <f>'ПР5. 21.ПП5.Среда.2.Мер.'!J9</f>
        <v>0</v>
      </c>
      <c r="S128" s="38">
        <f>'ПР5. 21.ПП5.Среда.2.Мер.'!K9</f>
        <v>80965.960000000006</v>
      </c>
      <c r="T128" s="148" t="s">
        <v>319</v>
      </c>
      <c r="U128" s="38">
        <v>0</v>
      </c>
      <c r="V128" s="38">
        <v>0</v>
      </c>
      <c r="W128" s="38">
        <f>P128</f>
        <v>80965.960000000006</v>
      </c>
      <c r="X128" s="38">
        <f>W128</f>
        <v>80965.960000000006</v>
      </c>
      <c r="Y128" s="38">
        <v>80965.960000000006</v>
      </c>
      <c r="Z128" s="38">
        <f>Q128</f>
        <v>0</v>
      </c>
      <c r="AA128" s="38">
        <f>R128</f>
        <v>0</v>
      </c>
      <c r="AB128" s="444"/>
    </row>
    <row r="129" spans="1:29" ht="15" customHeight="1">
      <c r="A129" s="445" t="s">
        <v>350</v>
      </c>
      <c r="B129" s="445" t="str">
        <f>'ПР5. 21.ПП5.Среда.2.Мер.'!A10</f>
        <v>Расходы на реализацию мероприятий по благоустройству, направленных на формирование современной городской среды</v>
      </c>
      <c r="C129" s="442"/>
      <c r="D129" s="442"/>
      <c r="E129" s="288">
        <f t="shared" si="74"/>
        <v>45716.3</v>
      </c>
      <c r="F129" s="288">
        <f t="shared" si="46"/>
        <v>45716.3</v>
      </c>
      <c r="G129" s="288">
        <f t="shared" si="47"/>
        <v>45716.3</v>
      </c>
      <c r="H129" s="313">
        <f t="shared" si="48"/>
        <v>100</v>
      </c>
      <c r="I129" s="288">
        <f t="shared" si="49"/>
        <v>0</v>
      </c>
      <c r="J129" s="288">
        <f t="shared" si="50"/>
        <v>0</v>
      </c>
      <c r="K129" s="125" t="s">
        <v>116</v>
      </c>
      <c r="L129" s="125" t="s">
        <v>116</v>
      </c>
      <c r="M129" s="125" t="s">
        <v>116</v>
      </c>
      <c r="N129" s="123" t="str">
        <f>N131</f>
        <v>12500R5550</v>
      </c>
      <c r="O129" s="125" t="s">
        <v>116</v>
      </c>
      <c r="P129" s="60">
        <f>SUM(P131:P132)</f>
        <v>45716300</v>
      </c>
      <c r="Q129" s="60">
        <f>SUM(Q131:Q132)</f>
        <v>0</v>
      </c>
      <c r="R129" s="60">
        <f>SUM(R131:R132)</f>
        <v>0</v>
      </c>
      <c r="S129" s="60">
        <f>SUM(S131:S132)</f>
        <v>45716300</v>
      </c>
      <c r="T129" s="146" t="s">
        <v>318</v>
      </c>
      <c r="U129" s="60">
        <f t="shared" ref="U129:AA129" si="82">SUM(U131:U132)</f>
        <v>0</v>
      </c>
      <c r="V129" s="60">
        <f t="shared" si="82"/>
        <v>0</v>
      </c>
      <c r="W129" s="60">
        <f t="shared" si="82"/>
        <v>45716300</v>
      </c>
      <c r="X129" s="60">
        <f t="shared" si="82"/>
        <v>45716300</v>
      </c>
      <c r="Y129" s="60">
        <f t="shared" si="82"/>
        <v>45716300</v>
      </c>
      <c r="Z129" s="60">
        <f t="shared" si="82"/>
        <v>0</v>
      </c>
      <c r="AA129" s="60">
        <f t="shared" si="82"/>
        <v>0</v>
      </c>
      <c r="AB129" s="444"/>
    </row>
    <row r="130" spans="1:29" s="118" customFormat="1" ht="15" hidden="1" customHeight="1">
      <c r="A130" s="445"/>
      <c r="B130" s="445"/>
      <c r="C130" s="442"/>
      <c r="D130" s="442"/>
      <c r="E130" s="288">
        <f t="shared" si="74"/>
        <v>0</v>
      </c>
      <c r="F130" s="288">
        <f t="shared" si="46"/>
        <v>0</v>
      </c>
      <c r="G130" s="288">
        <f t="shared" si="47"/>
        <v>0</v>
      </c>
      <c r="H130" s="313" t="e">
        <f t="shared" si="48"/>
        <v>#DIV/0!</v>
      </c>
      <c r="I130" s="288">
        <f t="shared" si="49"/>
        <v>0</v>
      </c>
      <c r="J130" s="288">
        <f t="shared" si="50"/>
        <v>0</v>
      </c>
      <c r="K130" s="44"/>
      <c r="L130" s="124"/>
      <c r="M130" s="124"/>
      <c r="N130" s="124"/>
      <c r="O130" s="124"/>
      <c r="P130" s="38"/>
      <c r="Q130" s="38"/>
      <c r="R130" s="38"/>
      <c r="S130" s="38"/>
      <c r="T130" s="146" t="s">
        <v>140</v>
      </c>
      <c r="U130" s="38"/>
      <c r="V130" s="38"/>
      <c r="W130" s="38"/>
      <c r="X130" s="38"/>
      <c r="Y130" s="38"/>
      <c r="Z130" s="38"/>
      <c r="AA130" s="38"/>
      <c r="AB130" s="444"/>
    </row>
    <row r="131" spans="1:29" s="118" customFormat="1" ht="15" hidden="1" customHeight="1">
      <c r="A131" s="445"/>
      <c r="B131" s="445"/>
      <c r="C131" s="442"/>
      <c r="D131" s="442"/>
      <c r="E131" s="288">
        <f t="shared" si="74"/>
        <v>30477.599999999999</v>
      </c>
      <c r="F131" s="288">
        <f t="shared" si="46"/>
        <v>30477.599999999999</v>
      </c>
      <c r="G131" s="288">
        <f t="shared" si="47"/>
        <v>30477.599999999999</v>
      </c>
      <c r="H131" s="313">
        <f t="shared" si="48"/>
        <v>100</v>
      </c>
      <c r="I131" s="288">
        <f t="shared" si="49"/>
        <v>0</v>
      </c>
      <c r="J131" s="288">
        <f t="shared" si="50"/>
        <v>0</v>
      </c>
      <c r="K131" s="46" t="str">
        <f>'ПР5. 21.ПП5.Среда.2.Мер.'!C10</f>
        <v>009</v>
      </c>
      <c r="L131" s="46" t="str">
        <f>'ПР5. 21.ПП5.Среда.2.Мер.'!D10</f>
        <v>05</v>
      </c>
      <c r="M131" s="46" t="str">
        <f>'ПР5. 21.ПП5.Среда.2.Мер.'!E10</f>
        <v>01</v>
      </c>
      <c r="N131" s="46" t="str">
        <f>'ПР5. 21.ПП5.Среда.2.Мер.'!F10</f>
        <v>12500R5550</v>
      </c>
      <c r="O131" s="46" t="str">
        <f>'ПР5. 21.ПП5.Среда.2.Мер.'!G10</f>
        <v>810</v>
      </c>
      <c r="P131" s="38">
        <f>'ПР5. 21.ПП5.Среда.2.Мер.'!H10</f>
        <v>30477600</v>
      </c>
      <c r="Q131" s="38">
        <f>'ПР5. 21.ПП5.Среда.2.Мер.'!I10</f>
        <v>0</v>
      </c>
      <c r="R131" s="38">
        <f>'ПР5. 21.ПП5.Среда.2.Мер.'!J10</f>
        <v>0</v>
      </c>
      <c r="S131" s="38">
        <f>'ПР5. 21.ПП5.Среда.2.Мер.'!K10</f>
        <v>30477600</v>
      </c>
      <c r="T131" s="148" t="s">
        <v>319</v>
      </c>
      <c r="U131" s="38">
        <v>0</v>
      </c>
      <c r="V131" s="38">
        <v>0</v>
      </c>
      <c r="W131" s="38">
        <f>P131</f>
        <v>30477600</v>
      </c>
      <c r="X131" s="38">
        <f>W131</f>
        <v>30477600</v>
      </c>
      <c r="Y131" s="38">
        <v>30477600</v>
      </c>
      <c r="Z131" s="38">
        <f>Q131</f>
        <v>0</v>
      </c>
      <c r="AA131" s="38">
        <f>R131</f>
        <v>0</v>
      </c>
      <c r="AB131" s="444"/>
    </row>
    <row r="132" spans="1:29" s="118" customFormat="1" ht="15" hidden="1" customHeight="1">
      <c r="A132" s="445"/>
      <c r="B132" s="445"/>
      <c r="C132" s="442"/>
      <c r="D132" s="442"/>
      <c r="E132" s="288">
        <f t="shared" si="74"/>
        <v>15238.7</v>
      </c>
      <c r="F132" s="288">
        <f t="shared" si="46"/>
        <v>15238.7</v>
      </c>
      <c r="G132" s="288">
        <f t="shared" si="47"/>
        <v>15238.7</v>
      </c>
      <c r="H132" s="313">
        <f t="shared" si="48"/>
        <v>100</v>
      </c>
      <c r="I132" s="288">
        <f t="shared" si="49"/>
        <v>0</v>
      </c>
      <c r="J132" s="288">
        <f t="shared" si="50"/>
        <v>0</v>
      </c>
      <c r="K132" s="46" t="str">
        <f>'ПР5. 21.ПП5.Среда.2.Мер.'!C11</f>
        <v>009</v>
      </c>
      <c r="L132" s="46" t="str">
        <f>'ПР5. 21.ПП5.Среда.2.Мер.'!D11</f>
        <v>05</v>
      </c>
      <c r="M132" s="46" t="str">
        <f>'ПР5. 21.ПП5.Среда.2.Мер.'!E11</f>
        <v>03</v>
      </c>
      <c r="N132" s="46" t="str">
        <f>'ПР5. 21.ПП5.Среда.2.Мер.'!F11</f>
        <v>12500R5550</v>
      </c>
      <c r="O132" s="46" t="str">
        <f>'ПР5. 21.ПП5.Среда.2.Мер.'!G11</f>
        <v>240</v>
      </c>
      <c r="P132" s="38">
        <f>'ПР5. 21.ПП5.Среда.2.Мер.'!H11</f>
        <v>15238700</v>
      </c>
      <c r="Q132" s="38">
        <f>'ПР5. 21.ПП5.Среда.2.Мер.'!I11</f>
        <v>0</v>
      </c>
      <c r="R132" s="38">
        <f>'ПР5. 21.ПП5.Среда.2.Мер.'!J11</f>
        <v>0</v>
      </c>
      <c r="S132" s="38">
        <f>'ПР5. 21.ПП5.Среда.2.Мер.'!K11</f>
        <v>15238700</v>
      </c>
      <c r="T132" s="148" t="s">
        <v>319</v>
      </c>
      <c r="U132" s="38">
        <v>0</v>
      </c>
      <c r="V132" s="38">
        <v>0</v>
      </c>
      <c r="W132" s="38">
        <f t="shared" ref="W132" si="83">P132</f>
        <v>15238700</v>
      </c>
      <c r="X132" s="38">
        <f>W132</f>
        <v>15238700</v>
      </c>
      <c r="Y132" s="38">
        <v>15238700</v>
      </c>
      <c r="Z132" s="38">
        <f t="shared" ref="Z132:AA132" si="84">Q132</f>
        <v>0</v>
      </c>
      <c r="AA132" s="38">
        <f t="shared" si="84"/>
        <v>0</v>
      </c>
      <c r="AB132" s="290"/>
    </row>
    <row r="133" spans="1:29" ht="15" customHeight="1">
      <c r="A133" s="445" t="s">
        <v>351</v>
      </c>
      <c r="B133" s="445" t="str">
        <f>'ПР5. 21.ПП5.Среда.2.Мер.'!A12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33" s="443"/>
      <c r="D133" s="443"/>
      <c r="E133" s="288">
        <f t="shared" si="74"/>
        <v>457.16300000000001</v>
      </c>
      <c r="F133" s="288">
        <f t="shared" si="46"/>
        <v>457.16300000000001</v>
      </c>
      <c r="G133" s="288">
        <f t="shared" si="47"/>
        <v>457.16298999999998</v>
      </c>
      <c r="H133" s="313">
        <f t="shared" si="48"/>
        <v>99.999997812596376</v>
      </c>
      <c r="I133" s="288">
        <f t="shared" si="49"/>
        <v>0</v>
      </c>
      <c r="J133" s="288">
        <f t="shared" si="50"/>
        <v>0</v>
      </c>
      <c r="K133" s="125" t="s">
        <v>116</v>
      </c>
      <c r="L133" s="125" t="s">
        <v>116</v>
      </c>
      <c r="M133" s="125" t="s">
        <v>116</v>
      </c>
      <c r="N133" s="123" t="str">
        <f>N135</f>
        <v>12500L5550</v>
      </c>
      <c r="O133" s="125" t="s">
        <v>116</v>
      </c>
      <c r="P133" s="60">
        <f>P135+P136</f>
        <v>457163</v>
      </c>
      <c r="Q133" s="60">
        <f t="shared" ref="Q133:S133" si="85">Q135+Q136</f>
        <v>0</v>
      </c>
      <c r="R133" s="60">
        <f t="shared" si="85"/>
        <v>0</v>
      </c>
      <c r="S133" s="60">
        <f t="shared" si="85"/>
        <v>457163</v>
      </c>
      <c r="T133" s="146" t="s">
        <v>318</v>
      </c>
      <c r="U133" s="60">
        <f>U135+U136</f>
        <v>0</v>
      </c>
      <c r="V133" s="60">
        <f t="shared" ref="V133:AA133" si="86">V135+V136</f>
        <v>0</v>
      </c>
      <c r="W133" s="60">
        <f t="shared" si="86"/>
        <v>457163</v>
      </c>
      <c r="X133" s="60">
        <f t="shared" si="86"/>
        <v>457163</v>
      </c>
      <c r="Y133" s="60">
        <f t="shared" si="86"/>
        <v>457162.99</v>
      </c>
      <c r="Z133" s="60">
        <f t="shared" si="86"/>
        <v>0</v>
      </c>
      <c r="AA133" s="60">
        <f t="shared" si="86"/>
        <v>0</v>
      </c>
      <c r="AB133" s="446"/>
    </row>
    <row r="134" spans="1:29" s="118" customFormat="1" hidden="1">
      <c r="A134" s="445"/>
      <c r="B134" s="445"/>
      <c r="C134" s="283"/>
      <c r="D134" s="283"/>
      <c r="E134" s="283"/>
      <c r="F134" s="283"/>
      <c r="G134" s="283"/>
      <c r="H134" s="283"/>
      <c r="I134" s="283"/>
      <c r="J134" s="283"/>
      <c r="K134" s="44"/>
      <c r="L134" s="124"/>
      <c r="M134" s="124"/>
      <c r="N134" s="124"/>
      <c r="O134" s="124"/>
      <c r="P134" s="38"/>
      <c r="Q134" s="38"/>
      <c r="R134" s="38"/>
      <c r="S134" s="38"/>
      <c r="T134" s="146" t="s">
        <v>140</v>
      </c>
      <c r="U134" s="38"/>
      <c r="V134" s="38"/>
      <c r="W134" s="38"/>
      <c r="X134" s="38"/>
      <c r="Y134" s="38"/>
      <c r="Z134" s="38"/>
      <c r="AA134" s="38"/>
      <c r="AB134" s="447"/>
    </row>
    <row r="135" spans="1:29" s="118" customFormat="1" hidden="1">
      <c r="A135" s="445"/>
      <c r="B135" s="445"/>
      <c r="C135" s="283"/>
      <c r="D135" s="283"/>
      <c r="E135" s="283"/>
      <c r="F135" s="283"/>
      <c r="G135" s="283"/>
      <c r="H135" s="283"/>
      <c r="I135" s="283"/>
      <c r="J135" s="283"/>
      <c r="K135" s="38" t="str">
        <f>'ПР5. 21.ПП5.Среда.2.Мер.'!C12</f>
        <v>009</v>
      </c>
      <c r="L135" s="38" t="str">
        <f>'ПР5. 21.ПП5.Среда.2.Мер.'!D12</f>
        <v>05</v>
      </c>
      <c r="M135" s="38" t="str">
        <f>'ПР5. 21.ПП5.Среда.2.Мер.'!E12</f>
        <v>01</v>
      </c>
      <c r="N135" s="38" t="str">
        <f>'ПР5. 21.ПП5.Среда.2.Мер.'!F12</f>
        <v>12500L5550</v>
      </c>
      <c r="O135" s="38" t="str">
        <f>'ПР5. 21.ПП5.Среда.2.Мер.'!G12</f>
        <v>810</v>
      </c>
      <c r="P135" s="38">
        <f>'ПР5. 21.ПП5.Среда.2.Мер.'!H12</f>
        <v>304776</v>
      </c>
      <c r="Q135" s="38">
        <f>'ПР5. 21.ПП5.Среда.2.Мер.'!I12</f>
        <v>0</v>
      </c>
      <c r="R135" s="38">
        <f>'ПР5. 21.ПП5.Среда.2.Мер.'!J12</f>
        <v>0</v>
      </c>
      <c r="S135" s="38">
        <f>'ПР5. 21.ПП5.Среда.2.Мер.'!K12</f>
        <v>304776</v>
      </c>
      <c r="T135" s="148" t="s">
        <v>319</v>
      </c>
      <c r="U135" s="38">
        <v>0</v>
      </c>
      <c r="V135" s="38">
        <v>0</v>
      </c>
      <c r="W135" s="38">
        <f>P135</f>
        <v>304776</v>
      </c>
      <c r="X135" s="38">
        <f>W135</f>
        <v>304776</v>
      </c>
      <c r="Y135" s="38">
        <v>304775.99</v>
      </c>
      <c r="Z135" s="38">
        <f>Q135</f>
        <v>0</v>
      </c>
      <c r="AA135" s="38">
        <f>R135</f>
        <v>0</v>
      </c>
      <c r="AB135" s="447"/>
    </row>
    <row r="136" spans="1:29" s="118" customFormat="1" hidden="1">
      <c r="A136" s="445"/>
      <c r="B136" s="445"/>
      <c r="C136" s="283"/>
      <c r="D136" s="283"/>
      <c r="E136" s="283"/>
      <c r="F136" s="283"/>
      <c r="G136" s="283"/>
      <c r="H136" s="283"/>
      <c r="I136" s="283"/>
      <c r="J136" s="283"/>
      <c r="K136" s="38" t="str">
        <f>'ПР5. 21.ПП5.Среда.2.Мер.'!C13</f>
        <v>009</v>
      </c>
      <c r="L136" s="38" t="str">
        <f>'ПР5. 21.ПП5.Среда.2.Мер.'!D13</f>
        <v>05</v>
      </c>
      <c r="M136" s="38" t="str">
        <f>'ПР5. 21.ПП5.Среда.2.Мер.'!E13</f>
        <v>03</v>
      </c>
      <c r="N136" s="38" t="str">
        <f>'ПР5. 21.ПП5.Среда.2.Мер.'!F13</f>
        <v>12500L5550</v>
      </c>
      <c r="O136" s="38" t="str">
        <f>'ПР5. 21.ПП5.Среда.2.Мер.'!G13</f>
        <v>240</v>
      </c>
      <c r="P136" s="38">
        <f>'ПР5. 21.ПП5.Среда.2.Мер.'!H13</f>
        <v>152387</v>
      </c>
      <c r="Q136" s="38">
        <f>'ПР5. 21.ПП5.Среда.2.Мер.'!I13</f>
        <v>0</v>
      </c>
      <c r="R136" s="38">
        <f>'ПР5. 21.ПП5.Среда.2.Мер.'!J13</f>
        <v>0</v>
      </c>
      <c r="S136" s="38">
        <f>'ПР5. 21.ПП5.Среда.2.Мер.'!K13</f>
        <v>152387</v>
      </c>
      <c r="T136" s="148" t="s">
        <v>319</v>
      </c>
      <c r="U136" s="38">
        <v>0</v>
      </c>
      <c r="V136" s="38">
        <v>0</v>
      </c>
      <c r="W136" s="38">
        <f>P136</f>
        <v>152387</v>
      </c>
      <c r="X136" s="38">
        <f>W136</f>
        <v>152387</v>
      </c>
      <c r="Y136" s="38">
        <v>152387</v>
      </c>
      <c r="Z136" s="38">
        <f>Q136</f>
        <v>0</v>
      </c>
      <c r="AA136" s="38">
        <f>R136</f>
        <v>0</v>
      </c>
      <c r="AB136" s="448"/>
    </row>
    <row r="137" spans="1:29" s="118" customFormat="1">
      <c r="A137" s="301"/>
      <c r="B137" s="301"/>
      <c r="C137" s="301"/>
      <c r="D137" s="301"/>
      <c r="E137" s="301"/>
      <c r="F137" s="301"/>
      <c r="G137" s="301"/>
      <c r="H137" s="301"/>
      <c r="I137" s="301"/>
      <c r="J137" s="301"/>
      <c r="K137" s="145"/>
      <c r="L137" s="145"/>
      <c r="M137" s="145"/>
      <c r="N137" s="149"/>
      <c r="O137" s="150"/>
      <c r="P137" s="145"/>
      <c r="Q137" s="145"/>
      <c r="R137" s="145"/>
      <c r="S137" s="145"/>
      <c r="T137" s="151"/>
      <c r="U137" s="145"/>
      <c r="V137" s="145"/>
      <c r="W137" s="145"/>
      <c r="X137" s="145"/>
      <c r="Y137" s="145"/>
      <c r="Z137" s="145"/>
      <c r="AA137" s="145"/>
      <c r="AB137" s="152"/>
    </row>
    <row r="138" spans="1:29">
      <c r="B138" s="301"/>
      <c r="C138" s="301"/>
      <c r="D138" s="301"/>
      <c r="E138" s="301"/>
      <c r="F138" s="301"/>
      <c r="G138" s="301"/>
      <c r="H138" s="301"/>
      <c r="I138" s="301"/>
      <c r="J138" s="301"/>
      <c r="K138" s="126"/>
      <c r="L138" s="126"/>
      <c r="M138" s="126"/>
      <c r="N138" s="126"/>
      <c r="O138" s="126"/>
      <c r="P138" s="127"/>
      <c r="Q138" s="127"/>
      <c r="R138" s="127"/>
      <c r="S138" s="127"/>
      <c r="T138" s="127"/>
    </row>
    <row r="139" spans="1:29" s="303" customFormat="1">
      <c r="K139" s="121"/>
      <c r="L139" s="121"/>
      <c r="M139" s="121"/>
      <c r="N139" s="121"/>
      <c r="O139" s="121"/>
      <c r="P139" s="43"/>
      <c r="Q139" s="43"/>
      <c r="R139" s="43"/>
      <c r="S139" s="43"/>
      <c r="T139" s="43"/>
      <c r="U139" s="43"/>
      <c r="V139" s="43"/>
      <c r="W139" s="43"/>
      <c r="Y139" s="43"/>
      <c r="AC139" s="32"/>
    </row>
    <row r="140" spans="1:29" s="303" customFormat="1" ht="30">
      <c r="B140" s="190" t="s">
        <v>14</v>
      </c>
      <c r="C140" s="190"/>
      <c r="D140" s="190"/>
      <c r="E140" s="190"/>
      <c r="F140" s="190"/>
      <c r="G140" s="190"/>
      <c r="H140" s="190"/>
      <c r="I140" s="190"/>
      <c r="J140" s="190"/>
      <c r="K140" s="128"/>
      <c r="L140" s="128"/>
      <c r="M140" s="128"/>
      <c r="N140" s="128"/>
      <c r="O140" s="129"/>
      <c r="P140" s="130"/>
      <c r="Q140" s="434" t="s">
        <v>13</v>
      </c>
      <c r="R140" s="434"/>
      <c r="S140" s="43"/>
      <c r="T140" s="43"/>
      <c r="U140" s="43"/>
      <c r="V140" s="43"/>
      <c r="W140" s="43"/>
      <c r="X140" s="43" t="s">
        <v>136</v>
      </c>
      <c r="Y140" s="43"/>
      <c r="AC140" s="32"/>
    </row>
  </sheetData>
  <mergeCells count="184">
    <mergeCell ref="A3:A6"/>
    <mergeCell ref="B3:B6"/>
    <mergeCell ref="K3:O5"/>
    <mergeCell ref="P3:S5"/>
    <mergeCell ref="T3:T6"/>
    <mergeCell ref="U3:AA3"/>
    <mergeCell ref="AB3:AB6"/>
    <mergeCell ref="U4:V5"/>
    <mergeCell ref="W4:Y4"/>
    <mergeCell ref="Z4:AA5"/>
    <mergeCell ref="W5:W6"/>
    <mergeCell ref="X5:Y5"/>
    <mergeCell ref="Q1:S1"/>
    <mergeCell ref="Z1:AB1"/>
    <mergeCell ref="B2:S2"/>
    <mergeCell ref="U2:AB2"/>
    <mergeCell ref="A11:A13"/>
    <mergeCell ref="B11:B13"/>
    <mergeCell ref="K11:K13"/>
    <mergeCell ref="L11:L13"/>
    <mergeCell ref="M11:M13"/>
    <mergeCell ref="A7:A9"/>
    <mergeCell ref="B7:B9"/>
    <mergeCell ref="K7:K9"/>
    <mergeCell ref="L7:L9"/>
    <mergeCell ref="M7:M9"/>
    <mergeCell ref="N11:N13"/>
    <mergeCell ref="O11:O13"/>
    <mergeCell ref="P11:P13"/>
    <mergeCell ref="Q11:Q13"/>
    <mergeCell ref="R11:R13"/>
    <mergeCell ref="S11:S13"/>
    <mergeCell ref="O7:O9"/>
    <mergeCell ref="P7:P9"/>
    <mergeCell ref="Q7:Q9"/>
    <mergeCell ref="R7:R9"/>
    <mergeCell ref="S7:S9"/>
    <mergeCell ref="N7:N9"/>
    <mergeCell ref="A21:A23"/>
    <mergeCell ref="B21:B23"/>
    <mergeCell ref="A24:A26"/>
    <mergeCell ref="B24:B26"/>
    <mergeCell ref="A27:A29"/>
    <mergeCell ref="B27:B29"/>
    <mergeCell ref="A15:A17"/>
    <mergeCell ref="B15:B17"/>
    <mergeCell ref="AB15:AB17"/>
    <mergeCell ref="A18:A20"/>
    <mergeCell ref="B18:B20"/>
    <mergeCell ref="AB18:AB20"/>
    <mergeCell ref="A39:A41"/>
    <mergeCell ref="B39:B41"/>
    <mergeCell ref="AB39:AB41"/>
    <mergeCell ref="A42:A44"/>
    <mergeCell ref="B42:B44"/>
    <mergeCell ref="AB42:AB44"/>
    <mergeCell ref="A30:A32"/>
    <mergeCell ref="B30:B32"/>
    <mergeCell ref="A33:A35"/>
    <mergeCell ref="B33:B35"/>
    <mergeCell ref="AB33:AB35"/>
    <mergeCell ref="A36:A38"/>
    <mergeCell ref="B36:B38"/>
    <mergeCell ref="AB36:AB38"/>
    <mergeCell ref="R45:R48"/>
    <mergeCell ref="S45:S48"/>
    <mergeCell ref="AB45:AB58"/>
    <mergeCell ref="A45:A48"/>
    <mergeCell ref="B45:B48"/>
    <mergeCell ref="K45:K48"/>
    <mergeCell ref="L45:L48"/>
    <mergeCell ref="M45:M48"/>
    <mergeCell ref="N45:N48"/>
    <mergeCell ref="A50:A52"/>
    <mergeCell ref="B50:B52"/>
    <mergeCell ref="A53:A55"/>
    <mergeCell ref="B53:B55"/>
    <mergeCell ref="A56:A58"/>
    <mergeCell ref="B56:B58"/>
    <mergeCell ref="O45:O48"/>
    <mergeCell ref="P45:P48"/>
    <mergeCell ref="Q45:Q48"/>
    <mergeCell ref="A65:A67"/>
    <mergeCell ref="B65:B67"/>
    <mergeCell ref="AB65:AB67"/>
    <mergeCell ref="A68:A71"/>
    <mergeCell ref="B68:B71"/>
    <mergeCell ref="AB68:AB71"/>
    <mergeCell ref="T70:T71"/>
    <mergeCell ref="A59:A61"/>
    <mergeCell ref="B59:B61"/>
    <mergeCell ref="AB59:AB61"/>
    <mergeCell ref="A62:A64"/>
    <mergeCell ref="B62:B64"/>
    <mergeCell ref="AB62:AB64"/>
    <mergeCell ref="A72:A75"/>
    <mergeCell ref="B72:B75"/>
    <mergeCell ref="AB72:AB75"/>
    <mergeCell ref="T74:T75"/>
    <mergeCell ref="A76:A78"/>
    <mergeCell ref="B76:B78"/>
    <mergeCell ref="K76:K78"/>
    <mergeCell ref="L76:L78"/>
    <mergeCell ref="M76:M78"/>
    <mergeCell ref="N76:N78"/>
    <mergeCell ref="AB80:AB82"/>
    <mergeCell ref="A83:A85"/>
    <mergeCell ref="B83:B85"/>
    <mergeCell ref="AB83:AB85"/>
    <mergeCell ref="A86:A88"/>
    <mergeCell ref="B86:B88"/>
    <mergeCell ref="AB86:AB88"/>
    <mergeCell ref="O76:O78"/>
    <mergeCell ref="P76:P78"/>
    <mergeCell ref="Q76:Q78"/>
    <mergeCell ref="R76:R78"/>
    <mergeCell ref="S76:S78"/>
    <mergeCell ref="A80:A82"/>
    <mergeCell ref="B80:B82"/>
    <mergeCell ref="P92:P94"/>
    <mergeCell ref="Q92:Q94"/>
    <mergeCell ref="R92:R94"/>
    <mergeCell ref="S92:S94"/>
    <mergeCell ref="A96:A99"/>
    <mergeCell ref="B96:B99"/>
    <mergeCell ref="A89:A91"/>
    <mergeCell ref="B89:B91"/>
    <mergeCell ref="AB89:AB91"/>
    <mergeCell ref="A92:A94"/>
    <mergeCell ref="B92:B94"/>
    <mergeCell ref="K92:K94"/>
    <mergeCell ref="L92:L94"/>
    <mergeCell ref="M92:M94"/>
    <mergeCell ref="N92:N94"/>
    <mergeCell ref="O92:O94"/>
    <mergeCell ref="A107:A109"/>
    <mergeCell ref="B107:B109"/>
    <mergeCell ref="AB107:AB109"/>
    <mergeCell ref="A110:A112"/>
    <mergeCell ref="B110:B112"/>
    <mergeCell ref="AB110:AB112"/>
    <mergeCell ref="AB97:AB99"/>
    <mergeCell ref="A100:A103"/>
    <mergeCell ref="B100:B103"/>
    <mergeCell ref="AB100:AB103"/>
    <mergeCell ref="A104:A106"/>
    <mergeCell ref="B104:B106"/>
    <mergeCell ref="AB104:AB106"/>
    <mergeCell ref="B122:B124"/>
    <mergeCell ref="K122:K124"/>
    <mergeCell ref="L122:L124"/>
    <mergeCell ref="M122:M124"/>
    <mergeCell ref="N122:N124"/>
    <mergeCell ref="O122:O124"/>
    <mergeCell ref="A113:A115"/>
    <mergeCell ref="B113:B115"/>
    <mergeCell ref="AB113:AB115"/>
    <mergeCell ref="A116:A118"/>
    <mergeCell ref="B116:B118"/>
    <mergeCell ref="AB116:AB118"/>
    <mergeCell ref="Q140:R140"/>
    <mergeCell ref="C3:C6"/>
    <mergeCell ref="D3:D6"/>
    <mergeCell ref="F3:H3"/>
    <mergeCell ref="I3:J3"/>
    <mergeCell ref="C7:C133"/>
    <mergeCell ref="D7:D133"/>
    <mergeCell ref="AB126:AB128"/>
    <mergeCell ref="A129:A132"/>
    <mergeCell ref="B129:B132"/>
    <mergeCell ref="AB129:AB131"/>
    <mergeCell ref="A133:A136"/>
    <mergeCell ref="B133:B136"/>
    <mergeCell ref="AB133:AB136"/>
    <mergeCell ref="P122:P124"/>
    <mergeCell ref="Q122:Q124"/>
    <mergeCell ref="R122:R124"/>
    <mergeCell ref="S122:S124"/>
    <mergeCell ref="A126:A128"/>
    <mergeCell ref="B126:B128"/>
    <mergeCell ref="A119:A121"/>
    <mergeCell ref="B119:B121"/>
    <mergeCell ref="AB119:AB121"/>
    <mergeCell ref="A122:A124"/>
  </mergeCells>
  <conditionalFormatting sqref="P76">
    <cfRule type="cellIs" dxfId="31" priority="16" operator="notEqual">
      <formula>$P$79</formula>
    </cfRule>
  </conditionalFormatting>
  <conditionalFormatting sqref="Q76">
    <cfRule type="cellIs" dxfId="30" priority="15" operator="notEqual">
      <formula>$Q$79</formula>
    </cfRule>
  </conditionalFormatting>
  <conditionalFormatting sqref="R76">
    <cfRule type="cellIs" dxfId="29" priority="14" operator="notEqual">
      <formula>$R$79</formula>
    </cfRule>
  </conditionalFormatting>
  <conditionalFormatting sqref="S76">
    <cfRule type="cellIs" dxfId="28" priority="13" operator="notEqual">
      <formula>$S$79</formula>
    </cfRule>
  </conditionalFormatting>
  <conditionalFormatting sqref="P122">
    <cfRule type="cellIs" dxfId="27" priority="12" operator="notEqual">
      <formula>$P$125</formula>
    </cfRule>
  </conditionalFormatting>
  <conditionalFormatting sqref="Q122">
    <cfRule type="cellIs" dxfId="26" priority="11" operator="notEqual">
      <formula>$Q$125</formula>
    </cfRule>
  </conditionalFormatting>
  <conditionalFormatting sqref="R122">
    <cfRule type="cellIs" dxfId="25" priority="10" operator="notEqual">
      <formula>$R$125</formula>
    </cfRule>
  </conditionalFormatting>
  <conditionalFormatting sqref="S122">
    <cfRule type="cellIs" dxfId="24" priority="9" operator="notEqual">
      <formula>$S$125</formula>
    </cfRule>
  </conditionalFormatting>
  <conditionalFormatting sqref="P11">
    <cfRule type="cellIs" dxfId="23" priority="8" operator="notEqual">
      <formula>$P$14</formula>
    </cfRule>
  </conditionalFormatting>
  <conditionalFormatting sqref="Q11">
    <cfRule type="cellIs" dxfId="22" priority="7" operator="notEqual">
      <formula>$Q$14</formula>
    </cfRule>
  </conditionalFormatting>
  <conditionalFormatting sqref="R11">
    <cfRule type="cellIs" dxfId="21" priority="6" operator="notEqual">
      <formula>$R$14</formula>
    </cfRule>
  </conditionalFormatting>
  <conditionalFormatting sqref="S11">
    <cfRule type="cellIs" dxfId="20" priority="5" operator="notEqual">
      <formula>$S$14</formula>
    </cfRule>
  </conditionalFormatting>
  <conditionalFormatting sqref="P92">
    <cfRule type="cellIs" dxfId="19" priority="4" operator="notEqual">
      <formula>$P$95</formula>
    </cfRule>
  </conditionalFormatting>
  <conditionalFormatting sqref="Q92">
    <cfRule type="cellIs" dxfId="18" priority="3" operator="notEqual">
      <formula>$Q$95</formula>
    </cfRule>
  </conditionalFormatting>
  <conditionalFormatting sqref="R92">
    <cfRule type="cellIs" dxfId="17" priority="2" operator="notEqual">
      <formula>$R$95</formula>
    </cfRule>
  </conditionalFormatting>
  <conditionalFormatting sqref="S92">
    <cfRule type="cellIs" dxfId="16" priority="1" operator="notEqual">
      <formula>$S$95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9" fitToHeight="4" orientation="portrait" r:id="rId1"/>
  <headerFooter>
    <oddHeader>&amp;C&amp;P</oddHeader>
  </headerFooter>
  <rowBreaks count="1" manualBreakCount="1">
    <brk id="44" max="10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46"/>
  <sheetViews>
    <sheetView topLeftCell="B1" workbookViewId="0"/>
  </sheetViews>
  <sheetFormatPr defaultColWidth="9.140625" defaultRowHeight="15"/>
  <cols>
    <col min="1" max="1" width="17.140625" style="32" hidden="1" customWidth="1"/>
    <col min="2" max="2" width="59.7109375" style="303" customWidth="1"/>
    <col min="3" max="15" width="17" style="303" customWidth="1"/>
    <col min="16" max="16" width="30.140625" style="303" customWidth="1"/>
    <col min="17" max="17" width="17" style="303" hidden="1" customWidth="1"/>
    <col min="18" max="18" width="6.28515625" style="121" hidden="1" customWidth="1"/>
    <col min="19" max="20" width="4.7109375" style="121" hidden="1" customWidth="1"/>
    <col min="21" max="21" width="12.7109375" style="121" hidden="1" customWidth="1"/>
    <col min="22" max="22" width="5.5703125" style="121" hidden="1" customWidth="1"/>
    <col min="23" max="25" width="15.5703125" style="43" hidden="1" customWidth="1"/>
    <col min="26" max="26" width="17.42578125" style="43" hidden="1" customWidth="1"/>
    <col min="27" max="27" width="43.28515625" style="43" hidden="1" customWidth="1"/>
    <col min="28" max="29" width="15.5703125" style="43" hidden="1" customWidth="1"/>
    <col min="30" max="30" width="15.42578125" style="43" hidden="1" customWidth="1"/>
    <col min="31" max="31" width="15.7109375" style="43" hidden="1" customWidth="1"/>
    <col min="32" max="32" width="15" style="43" hidden="1" customWidth="1"/>
    <col min="33" max="34" width="15.42578125" style="303" hidden="1" customWidth="1"/>
    <col min="35" max="35" width="19" style="303" hidden="1" customWidth="1"/>
    <col min="36" max="16384" width="9.140625" style="32"/>
  </cols>
  <sheetData>
    <row r="1" spans="1:35" ht="62.25" customHeight="1">
      <c r="X1" s="464" t="s">
        <v>107</v>
      </c>
      <c r="Y1" s="464"/>
      <c r="Z1" s="464"/>
      <c r="AA1" s="293"/>
      <c r="AC1" s="203"/>
      <c r="AG1" s="465" t="s">
        <v>134</v>
      </c>
      <c r="AH1" s="465"/>
      <c r="AI1" s="465"/>
    </row>
    <row r="2" spans="1:35" ht="18.75">
      <c r="B2" s="466" t="s">
        <v>475</v>
      </c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  <c r="P2" s="466"/>
      <c r="Q2" s="466"/>
      <c r="R2" s="466"/>
      <c r="S2" s="466"/>
      <c r="T2" s="466"/>
      <c r="U2" s="466"/>
      <c r="V2" s="466"/>
      <c r="W2" s="466"/>
      <c r="X2" s="466"/>
      <c r="Y2" s="466"/>
      <c r="Z2" s="466"/>
      <c r="AA2" s="147"/>
      <c r="AB2" s="466" t="s">
        <v>161</v>
      </c>
      <c r="AC2" s="466"/>
      <c r="AD2" s="466"/>
      <c r="AE2" s="466"/>
      <c r="AF2" s="466"/>
      <c r="AG2" s="466"/>
      <c r="AH2" s="466"/>
      <c r="AI2" s="466"/>
    </row>
    <row r="3" spans="1:35" ht="18.75">
      <c r="B3" s="481" t="s">
        <v>476</v>
      </c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1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10"/>
      <c r="AB3" s="307"/>
      <c r="AC3" s="307"/>
      <c r="AD3" s="307"/>
      <c r="AE3" s="307"/>
      <c r="AF3" s="307"/>
      <c r="AG3" s="307"/>
      <c r="AH3" s="307"/>
      <c r="AI3" s="307"/>
    </row>
    <row r="4" spans="1:35" ht="18.75">
      <c r="B4" s="481" t="s">
        <v>477</v>
      </c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481"/>
      <c r="P4" s="481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10"/>
      <c r="AB4" s="307"/>
      <c r="AC4" s="307"/>
      <c r="AD4" s="307"/>
      <c r="AE4" s="307"/>
      <c r="AF4" s="307"/>
      <c r="AG4" s="307"/>
      <c r="AH4" s="307"/>
      <c r="AI4" s="307"/>
    </row>
    <row r="5" spans="1:35" ht="61.5" customHeight="1">
      <c r="A5" s="445" t="s">
        <v>137</v>
      </c>
      <c r="B5" s="445" t="s">
        <v>433</v>
      </c>
      <c r="C5" s="435" t="s">
        <v>434</v>
      </c>
      <c r="D5" s="479" t="s">
        <v>435</v>
      </c>
      <c r="E5" s="475" t="s">
        <v>436</v>
      </c>
      <c r="F5" s="476"/>
      <c r="G5" s="475" t="s">
        <v>439</v>
      </c>
      <c r="H5" s="476"/>
      <c r="I5" s="475" t="s">
        <v>441</v>
      </c>
      <c r="J5" s="477"/>
      <c r="K5" s="476"/>
      <c r="L5" s="475" t="s">
        <v>445</v>
      </c>
      <c r="M5" s="477"/>
      <c r="N5" s="477" t="s">
        <v>446</v>
      </c>
      <c r="O5" s="477"/>
      <c r="P5" s="476"/>
      <c r="Q5" s="315"/>
      <c r="R5" s="467" t="s">
        <v>0</v>
      </c>
      <c r="S5" s="467"/>
      <c r="T5" s="467"/>
      <c r="U5" s="467"/>
      <c r="V5" s="467"/>
      <c r="W5" s="468" t="s">
        <v>84</v>
      </c>
      <c r="X5" s="468"/>
      <c r="Y5" s="468"/>
      <c r="Z5" s="468"/>
      <c r="AA5" s="469" t="s">
        <v>320</v>
      </c>
      <c r="AB5" s="445" t="s">
        <v>131</v>
      </c>
      <c r="AC5" s="445"/>
      <c r="AD5" s="445"/>
      <c r="AE5" s="445"/>
      <c r="AF5" s="445"/>
      <c r="AG5" s="445"/>
      <c r="AH5" s="445"/>
      <c r="AI5" s="445" t="s">
        <v>135</v>
      </c>
    </row>
    <row r="6" spans="1:35" ht="63" customHeight="1">
      <c r="A6" s="445"/>
      <c r="B6" s="445"/>
      <c r="C6" s="437"/>
      <c r="D6" s="480"/>
      <c r="E6" s="283" t="s">
        <v>437</v>
      </c>
      <c r="F6" s="283" t="s">
        <v>438</v>
      </c>
      <c r="G6" s="283" t="s">
        <v>437</v>
      </c>
      <c r="H6" s="283" t="s">
        <v>440</v>
      </c>
      <c r="I6" s="283" t="s">
        <v>442</v>
      </c>
      <c r="J6" s="283" t="s">
        <v>444</v>
      </c>
      <c r="K6" s="283" t="s">
        <v>443</v>
      </c>
      <c r="L6" s="283" t="s">
        <v>442</v>
      </c>
      <c r="M6" s="283" t="s">
        <v>444</v>
      </c>
      <c r="N6" s="283" t="s">
        <v>447</v>
      </c>
      <c r="O6" s="283" t="s">
        <v>448</v>
      </c>
      <c r="P6" s="283" t="s">
        <v>449</v>
      </c>
      <c r="Q6" s="283"/>
      <c r="R6" s="467"/>
      <c r="S6" s="467"/>
      <c r="T6" s="467"/>
      <c r="U6" s="467"/>
      <c r="V6" s="467"/>
      <c r="W6" s="468"/>
      <c r="X6" s="468"/>
      <c r="Y6" s="468"/>
      <c r="Z6" s="468"/>
      <c r="AA6" s="470"/>
      <c r="AB6" s="468" t="s">
        <v>314</v>
      </c>
      <c r="AC6" s="468"/>
      <c r="AD6" s="445" t="s">
        <v>315</v>
      </c>
      <c r="AE6" s="445"/>
      <c r="AF6" s="445"/>
      <c r="AG6" s="445" t="s">
        <v>34</v>
      </c>
      <c r="AH6" s="445"/>
      <c r="AI6" s="445"/>
    </row>
    <row r="7" spans="1:35" hidden="1">
      <c r="A7" s="445"/>
      <c r="B7" s="445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467"/>
      <c r="S7" s="467"/>
      <c r="T7" s="467"/>
      <c r="U7" s="467"/>
      <c r="V7" s="467"/>
      <c r="W7" s="468"/>
      <c r="X7" s="468"/>
      <c r="Y7" s="468"/>
      <c r="Z7" s="468"/>
      <c r="AA7" s="470"/>
      <c r="AB7" s="468"/>
      <c r="AC7" s="468"/>
      <c r="AD7" s="472" t="s">
        <v>313</v>
      </c>
      <c r="AE7" s="474" t="s">
        <v>316</v>
      </c>
      <c r="AF7" s="474"/>
      <c r="AG7" s="445"/>
      <c r="AH7" s="445"/>
      <c r="AI7" s="445"/>
    </row>
    <row r="8" spans="1:35" hidden="1">
      <c r="A8" s="445"/>
      <c r="B8" s="445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99" t="s">
        <v>1</v>
      </c>
      <c r="S8" s="299" t="s">
        <v>169</v>
      </c>
      <c r="T8" s="299" t="s">
        <v>170</v>
      </c>
      <c r="U8" s="299" t="s">
        <v>2</v>
      </c>
      <c r="V8" s="299" t="s">
        <v>3</v>
      </c>
      <c r="W8" s="191">
        <v>2017</v>
      </c>
      <c r="X8" s="191">
        <v>2018</v>
      </c>
      <c r="Y8" s="191">
        <v>2019</v>
      </c>
      <c r="Z8" s="298" t="s">
        <v>4</v>
      </c>
      <c r="AA8" s="471"/>
      <c r="AB8" s="298" t="s">
        <v>132</v>
      </c>
      <c r="AC8" s="298" t="s">
        <v>133</v>
      </c>
      <c r="AD8" s="473"/>
      <c r="AE8" s="298" t="s">
        <v>132</v>
      </c>
      <c r="AF8" s="298" t="s">
        <v>133</v>
      </c>
      <c r="AG8" s="283" t="s">
        <v>317</v>
      </c>
      <c r="AH8" s="283" t="s">
        <v>321</v>
      </c>
      <c r="AI8" s="445"/>
    </row>
    <row r="9" spans="1:35" s="318" customFormat="1" ht="51.75" customHeight="1">
      <c r="A9" s="441" t="s">
        <v>48</v>
      </c>
      <c r="B9" s="478" t="s">
        <v>454</v>
      </c>
      <c r="C9" s="312">
        <f>C13+C49+C98</f>
        <v>314661408.44999999</v>
      </c>
      <c r="D9" s="312">
        <f t="shared" ref="D9:M9" si="0">D13+D49+D98</f>
        <v>314661408.44999999</v>
      </c>
      <c r="E9" s="312">
        <f t="shared" si="0"/>
        <v>306480398.20000005</v>
      </c>
      <c r="F9" s="312">
        <f t="shared" si="0"/>
        <v>306480398.20000005</v>
      </c>
      <c r="G9" s="322">
        <f t="shared" si="0"/>
        <v>37</v>
      </c>
      <c r="H9" s="322">
        <f t="shared" si="0"/>
        <v>37</v>
      </c>
      <c r="I9" s="312">
        <f t="shared" si="0"/>
        <v>306480398.20000005</v>
      </c>
      <c r="J9" s="312">
        <f t="shared" si="0"/>
        <v>306480398.20000005</v>
      </c>
      <c r="K9" s="312">
        <f t="shared" si="0"/>
        <v>0</v>
      </c>
      <c r="L9" s="312">
        <f t="shared" si="0"/>
        <v>306480398.20000005</v>
      </c>
      <c r="M9" s="312">
        <f t="shared" si="0"/>
        <v>306480398.20000005</v>
      </c>
      <c r="N9" s="312" t="s">
        <v>163</v>
      </c>
      <c r="O9" s="312" t="s">
        <v>163</v>
      </c>
      <c r="P9" s="312" t="s">
        <v>163</v>
      </c>
      <c r="Q9" s="312"/>
      <c r="R9" s="455" t="s">
        <v>5</v>
      </c>
      <c r="S9" s="455" t="str">
        <f>R9</f>
        <v>Х</v>
      </c>
      <c r="T9" s="455" t="str">
        <f>S9</f>
        <v>Х</v>
      </c>
      <c r="U9" s="462">
        <v>1200000000</v>
      </c>
      <c r="V9" s="455" t="s">
        <v>116</v>
      </c>
      <c r="W9" s="449">
        <f>W13+W49+W82+W98+W128</f>
        <v>540040480.71000004</v>
      </c>
      <c r="X9" s="449">
        <f>X13+X49+X82+X98+X128</f>
        <v>399429807</v>
      </c>
      <c r="Y9" s="449">
        <f>Y13+Y49+Y82+Y98+Y128</f>
        <v>264373956</v>
      </c>
      <c r="Z9" s="449">
        <f>Z13+Z49+Z82+Z98+Z128</f>
        <v>1203844243.71</v>
      </c>
      <c r="AA9" s="316" t="s">
        <v>318</v>
      </c>
      <c r="AB9" s="63">
        <f>'[1]06. Пр.1 Распределение. Отч.7'!$V$7</f>
        <v>466973140.89999998</v>
      </c>
      <c r="AC9" s="63">
        <f>'[1]06. Пр.1 Распределение. Отч.7'!$W$7</f>
        <v>463597620.02999997</v>
      </c>
      <c r="AD9" s="204">
        <f>W9</f>
        <v>540040480.71000004</v>
      </c>
      <c r="AE9" s="204">
        <f>AE13+AE49+AE82+AE98+AE128</f>
        <v>540040480.71000004</v>
      </c>
      <c r="AF9" s="204">
        <f>AF13+AF49+AF82+AF98+AF128</f>
        <v>519850383.51000005</v>
      </c>
      <c r="AG9" s="204" t="e">
        <f>AG13+AG49+AG82+AG98+AG128</f>
        <v>#REF!</v>
      </c>
      <c r="AH9" s="204" t="e">
        <f>AH13+AH49+AH82+AH98+AH128</f>
        <v>#REF!</v>
      </c>
      <c r="AI9" s="57"/>
    </row>
    <row r="10" spans="1:35" hidden="1">
      <c r="A10" s="442"/>
      <c r="B10" s="478"/>
      <c r="C10" s="288">
        <f t="shared" ref="C10:C77" si="1">W10</f>
        <v>0</v>
      </c>
      <c r="D10" s="288">
        <f t="shared" ref="D10:D77" si="2">C10</f>
        <v>0</v>
      </c>
      <c r="E10" s="288">
        <f t="shared" ref="E10:E77" si="3">AF10</f>
        <v>0</v>
      </c>
      <c r="F10" s="288">
        <f t="shared" ref="F10:F77" si="4">E10</f>
        <v>0</v>
      </c>
      <c r="G10" s="323"/>
      <c r="H10" s="323"/>
      <c r="I10" s="288">
        <f t="shared" ref="I10:I77" si="5">F10</f>
        <v>0</v>
      </c>
      <c r="J10" s="288">
        <f t="shared" ref="J10:J77" si="6">I10</f>
        <v>0</v>
      </c>
      <c r="K10" s="288">
        <v>1</v>
      </c>
      <c r="L10" s="288">
        <f t="shared" ref="L10:L77" si="7">I10</f>
        <v>0</v>
      </c>
      <c r="M10" s="288">
        <f t="shared" ref="M10:M77" si="8">L10</f>
        <v>0</v>
      </c>
      <c r="N10" s="296"/>
      <c r="O10" s="296"/>
      <c r="P10" s="296"/>
      <c r="Q10" s="296"/>
      <c r="R10" s="456"/>
      <c r="S10" s="456"/>
      <c r="T10" s="456"/>
      <c r="U10" s="463"/>
      <c r="V10" s="456"/>
      <c r="W10" s="450"/>
      <c r="X10" s="450"/>
      <c r="Y10" s="450"/>
      <c r="Z10" s="450"/>
      <c r="AA10" s="146" t="s">
        <v>140</v>
      </c>
      <c r="AB10" s="63"/>
      <c r="AC10" s="63"/>
      <c r="AD10" s="204"/>
      <c r="AE10" s="204"/>
      <c r="AF10" s="204"/>
      <c r="AG10" s="204"/>
      <c r="AH10" s="204"/>
      <c r="AI10" s="283"/>
    </row>
    <row r="11" spans="1:35" hidden="1">
      <c r="A11" s="442"/>
      <c r="B11" s="478"/>
      <c r="C11" s="288">
        <f t="shared" si="1"/>
        <v>0</v>
      </c>
      <c r="D11" s="288">
        <f t="shared" si="2"/>
        <v>0</v>
      </c>
      <c r="E11" s="288">
        <f t="shared" si="3"/>
        <v>519741853.51000005</v>
      </c>
      <c r="F11" s="288">
        <f t="shared" si="4"/>
        <v>519741853.51000005</v>
      </c>
      <c r="G11" s="323"/>
      <c r="H11" s="323"/>
      <c r="I11" s="288">
        <f t="shared" si="5"/>
        <v>519741853.51000005</v>
      </c>
      <c r="J11" s="288">
        <f t="shared" si="6"/>
        <v>519741853.51000005</v>
      </c>
      <c r="K11" s="288">
        <v>2</v>
      </c>
      <c r="L11" s="288">
        <f t="shared" si="7"/>
        <v>519741853.51000005</v>
      </c>
      <c r="M11" s="288">
        <f t="shared" si="8"/>
        <v>519741853.51000005</v>
      </c>
      <c r="N11" s="296"/>
      <c r="O11" s="296"/>
      <c r="P11" s="296"/>
      <c r="Q11" s="296"/>
      <c r="R11" s="456"/>
      <c r="S11" s="456"/>
      <c r="T11" s="456"/>
      <c r="U11" s="463"/>
      <c r="V11" s="456"/>
      <c r="W11" s="450"/>
      <c r="X11" s="450"/>
      <c r="Y11" s="450"/>
      <c r="Z11" s="450"/>
      <c r="AA11" s="148" t="s">
        <v>319</v>
      </c>
      <c r="AB11" s="63">
        <f>'[1]06. Пр.1 Распределение. Отч.7'!$V$9</f>
        <v>466911208.89999998</v>
      </c>
      <c r="AC11" s="63">
        <f>'[1]06. Пр.1 Распределение. Отч.7'!$W$9</f>
        <v>463535688.02999997</v>
      </c>
      <c r="AD11" s="204">
        <f>AD9-AD12</f>
        <v>539931950.71000004</v>
      </c>
      <c r="AE11" s="204">
        <f>AE9-AE12</f>
        <v>539931950.71000004</v>
      </c>
      <c r="AF11" s="204">
        <f>AF9-AF12</f>
        <v>519741853.51000005</v>
      </c>
      <c r="AG11" s="204" t="e">
        <f>AG9</f>
        <v>#REF!</v>
      </c>
      <c r="AH11" s="204" t="e">
        <f>AH9</f>
        <v>#REF!</v>
      </c>
      <c r="AI11" s="283"/>
    </row>
    <row r="12" spans="1:35" ht="30" hidden="1">
      <c r="A12" s="296"/>
      <c r="B12" s="57"/>
      <c r="C12" s="288">
        <f t="shared" si="1"/>
        <v>0</v>
      </c>
      <c r="D12" s="288">
        <f t="shared" si="2"/>
        <v>0</v>
      </c>
      <c r="E12" s="288">
        <f t="shared" si="3"/>
        <v>108530</v>
      </c>
      <c r="F12" s="288">
        <f t="shared" si="4"/>
        <v>108530</v>
      </c>
      <c r="G12" s="323"/>
      <c r="H12" s="323"/>
      <c r="I12" s="288">
        <f t="shared" si="5"/>
        <v>108530</v>
      </c>
      <c r="J12" s="288">
        <f t="shared" si="6"/>
        <v>108530</v>
      </c>
      <c r="K12" s="288">
        <v>3</v>
      </c>
      <c r="L12" s="288">
        <f t="shared" si="7"/>
        <v>108530</v>
      </c>
      <c r="M12" s="288">
        <f t="shared" si="8"/>
        <v>108530</v>
      </c>
      <c r="N12" s="296"/>
      <c r="O12" s="296"/>
      <c r="P12" s="296"/>
      <c r="Q12" s="296"/>
      <c r="R12" s="292"/>
      <c r="S12" s="292"/>
      <c r="T12" s="292"/>
      <c r="U12" s="300"/>
      <c r="V12" s="292"/>
      <c r="W12" s="291"/>
      <c r="X12" s="291"/>
      <c r="Y12" s="291"/>
      <c r="Z12" s="291"/>
      <c r="AA12" s="148" t="s">
        <v>346</v>
      </c>
      <c r="AB12" s="63">
        <f>AB52</f>
        <v>0</v>
      </c>
      <c r="AC12" s="63">
        <f t="shared" ref="AC12:AH12" si="9">AC52</f>
        <v>0</v>
      </c>
      <c r="AD12" s="63">
        <f t="shared" si="9"/>
        <v>108530</v>
      </c>
      <c r="AE12" s="63">
        <f t="shared" si="9"/>
        <v>108530</v>
      </c>
      <c r="AF12" s="63">
        <f t="shared" si="9"/>
        <v>108530</v>
      </c>
      <c r="AG12" s="63">
        <f t="shared" si="9"/>
        <v>0</v>
      </c>
      <c r="AH12" s="63">
        <f t="shared" si="9"/>
        <v>0</v>
      </c>
      <c r="AI12" s="283"/>
    </row>
    <row r="13" spans="1:35" s="318" customFormat="1" ht="46.5" customHeight="1">
      <c r="A13" s="452" t="s">
        <v>6</v>
      </c>
      <c r="B13" s="478" t="s">
        <v>455</v>
      </c>
      <c r="C13" s="312">
        <f>C17+C27+C30+C36+C40</f>
        <v>259444919.30000001</v>
      </c>
      <c r="D13" s="312">
        <f t="shared" ref="D13:M13" si="10">D17+D27+D30+D36+D40</f>
        <v>259444919.30000001</v>
      </c>
      <c r="E13" s="312">
        <f t="shared" si="10"/>
        <v>258082963.66000003</v>
      </c>
      <c r="F13" s="312">
        <f t="shared" si="10"/>
        <v>258082963.66000003</v>
      </c>
      <c r="G13" s="322">
        <f t="shared" si="10"/>
        <v>14</v>
      </c>
      <c r="H13" s="322">
        <f t="shared" si="10"/>
        <v>14</v>
      </c>
      <c r="I13" s="312">
        <f t="shared" si="10"/>
        <v>258082963.66000003</v>
      </c>
      <c r="J13" s="312">
        <f t="shared" si="10"/>
        <v>258082963.66000003</v>
      </c>
      <c r="K13" s="312">
        <f t="shared" si="10"/>
        <v>0</v>
      </c>
      <c r="L13" s="312">
        <f t="shared" si="10"/>
        <v>258082963.66000003</v>
      </c>
      <c r="M13" s="312">
        <f t="shared" si="10"/>
        <v>258082963.66000003</v>
      </c>
      <c r="N13" s="312" t="s">
        <v>163</v>
      </c>
      <c r="O13" s="312" t="s">
        <v>163</v>
      </c>
      <c r="P13" s="312" t="s">
        <v>163</v>
      </c>
      <c r="Q13" s="295"/>
      <c r="R13" s="455" t="s">
        <v>5</v>
      </c>
      <c r="S13" s="455" t="str">
        <f>R13</f>
        <v>Х</v>
      </c>
      <c r="T13" s="455" t="str">
        <f>S13</f>
        <v>Х</v>
      </c>
      <c r="U13" s="455">
        <v>1210000000</v>
      </c>
      <c r="V13" s="455" t="s">
        <v>116</v>
      </c>
      <c r="W13" s="449">
        <f>SUM(W18:W48)/2</f>
        <v>259944919.30000001</v>
      </c>
      <c r="X13" s="449">
        <f>SUM(X18:X48)/2</f>
        <v>197105400.63999999</v>
      </c>
      <c r="Y13" s="449">
        <f>SUM(Y18:Y48)/2</f>
        <v>83496839</v>
      </c>
      <c r="Z13" s="449">
        <f>SUM(Z18:Z48)/2</f>
        <v>540547158.93999994</v>
      </c>
      <c r="AA13" s="316" t="s">
        <v>318</v>
      </c>
      <c r="AB13" s="63">
        <f>AB15</f>
        <v>246372255.24999997</v>
      </c>
      <c r="AC13" s="63">
        <f>AC15</f>
        <v>246272255.14999998</v>
      </c>
      <c r="AD13" s="204">
        <f>'ПР3. 10.ПП1.Дороги.2.Мер.'!H20</f>
        <v>259944919.30000001</v>
      </c>
      <c r="AE13" s="204">
        <f>SUM(AE18:AE48)/2</f>
        <v>259944919.30000001</v>
      </c>
      <c r="AF13" s="204">
        <f>SUM(AF18:AF48)/2</f>
        <v>258582122.21000004</v>
      </c>
      <c r="AG13" s="204">
        <f>'ПР3. 10.ПП1.Дороги.2.Мер.'!I20</f>
        <v>197105400.63999999</v>
      </c>
      <c r="AH13" s="204">
        <f>'ПР3. 10.ПП1.Дороги.2.Мер.'!J20</f>
        <v>83496839</v>
      </c>
      <c r="AI13" s="317"/>
    </row>
    <row r="14" spans="1:35" hidden="1">
      <c r="A14" s="453"/>
      <c r="B14" s="478"/>
      <c r="C14" s="288">
        <f t="shared" si="1"/>
        <v>0</v>
      </c>
      <c r="D14" s="288">
        <f t="shared" si="2"/>
        <v>0</v>
      </c>
      <c r="E14" s="288">
        <f t="shared" si="3"/>
        <v>0</v>
      </c>
      <c r="F14" s="288">
        <f t="shared" si="4"/>
        <v>0</v>
      </c>
      <c r="G14" s="323"/>
      <c r="H14" s="323"/>
      <c r="I14" s="288">
        <f t="shared" si="5"/>
        <v>0</v>
      </c>
      <c r="J14" s="288">
        <f t="shared" si="6"/>
        <v>0</v>
      </c>
      <c r="K14" s="288">
        <v>5</v>
      </c>
      <c r="L14" s="288">
        <f t="shared" si="7"/>
        <v>0</v>
      </c>
      <c r="M14" s="288">
        <f t="shared" si="8"/>
        <v>0</v>
      </c>
      <c r="N14" s="296"/>
      <c r="O14" s="296"/>
      <c r="P14" s="296"/>
      <c r="Q14" s="296"/>
      <c r="R14" s="456"/>
      <c r="S14" s="456"/>
      <c r="T14" s="456"/>
      <c r="U14" s="456"/>
      <c r="V14" s="456"/>
      <c r="W14" s="450"/>
      <c r="X14" s="450"/>
      <c r="Y14" s="450"/>
      <c r="Z14" s="450"/>
      <c r="AA14" s="146" t="s">
        <v>140</v>
      </c>
      <c r="AB14" s="63"/>
      <c r="AC14" s="63"/>
      <c r="AD14" s="204"/>
      <c r="AE14" s="204"/>
      <c r="AF14" s="204"/>
      <c r="AG14" s="204"/>
      <c r="AH14" s="204"/>
      <c r="AI14" s="61"/>
    </row>
    <row r="15" spans="1:35" hidden="1">
      <c r="A15" s="453"/>
      <c r="B15" s="478"/>
      <c r="C15" s="288">
        <f t="shared" si="1"/>
        <v>0</v>
      </c>
      <c r="D15" s="288">
        <f t="shared" si="2"/>
        <v>0</v>
      </c>
      <c r="E15" s="288">
        <f t="shared" si="3"/>
        <v>258582122.21000004</v>
      </c>
      <c r="F15" s="288">
        <f t="shared" si="4"/>
        <v>258582122.21000004</v>
      </c>
      <c r="G15" s="323"/>
      <c r="H15" s="323"/>
      <c r="I15" s="288">
        <f t="shared" si="5"/>
        <v>258582122.21000004</v>
      </c>
      <c r="J15" s="288">
        <f t="shared" si="6"/>
        <v>258582122.21000004</v>
      </c>
      <c r="K15" s="288">
        <v>6</v>
      </c>
      <c r="L15" s="288">
        <f t="shared" si="7"/>
        <v>258582122.21000004</v>
      </c>
      <c r="M15" s="288">
        <f t="shared" si="8"/>
        <v>258582122.21000004</v>
      </c>
      <c r="N15" s="296"/>
      <c r="O15" s="296"/>
      <c r="P15" s="296"/>
      <c r="Q15" s="296"/>
      <c r="R15" s="456"/>
      <c r="S15" s="456"/>
      <c r="T15" s="456"/>
      <c r="U15" s="456"/>
      <c r="V15" s="456"/>
      <c r="W15" s="450"/>
      <c r="X15" s="450"/>
      <c r="Y15" s="450"/>
      <c r="Z15" s="450"/>
      <c r="AA15" s="148" t="s">
        <v>319</v>
      </c>
      <c r="AB15" s="63">
        <f>'[1]06. Пр.1 Распределение. Отч.7'!$V$13</f>
        <v>246372255.24999997</v>
      </c>
      <c r="AC15" s="63">
        <f>'[1]06. Пр.1 Распределение. Отч.7'!$W$13</f>
        <v>246272255.14999998</v>
      </c>
      <c r="AD15" s="204">
        <f>'ПР3. 10.ПП1.Дороги.2.Мер.'!H22</f>
        <v>259944919.30000001</v>
      </c>
      <c r="AE15" s="204">
        <f>AE13</f>
        <v>259944919.30000001</v>
      </c>
      <c r="AF15" s="204">
        <f>AF13</f>
        <v>258582122.21000004</v>
      </c>
      <c r="AG15" s="204">
        <f>'ПР3. 10.ПП1.Дороги.2.Мер.'!I22</f>
        <v>197105400.63999999</v>
      </c>
      <c r="AH15" s="204">
        <f>'ПР3. 10.ПП1.Дороги.2.Мер.'!J22</f>
        <v>83496839</v>
      </c>
      <c r="AI15" s="61"/>
    </row>
    <row r="16" spans="1:35" hidden="1">
      <c r="A16" s="294"/>
      <c r="B16" s="205" t="s">
        <v>260</v>
      </c>
      <c r="C16" s="288">
        <f t="shared" si="1"/>
        <v>259944919.30000001</v>
      </c>
      <c r="D16" s="288">
        <f t="shared" si="2"/>
        <v>259944919.30000001</v>
      </c>
      <c r="E16" s="288">
        <f t="shared" si="3"/>
        <v>0</v>
      </c>
      <c r="F16" s="288">
        <f t="shared" si="4"/>
        <v>0</v>
      </c>
      <c r="G16" s="323"/>
      <c r="H16" s="323"/>
      <c r="I16" s="288">
        <f t="shared" si="5"/>
        <v>0</v>
      </c>
      <c r="J16" s="288">
        <f t="shared" si="6"/>
        <v>0</v>
      </c>
      <c r="K16" s="288">
        <v>7</v>
      </c>
      <c r="L16" s="288">
        <f t="shared" si="7"/>
        <v>0</v>
      </c>
      <c r="M16" s="288">
        <f t="shared" si="8"/>
        <v>0</v>
      </c>
      <c r="N16" s="205"/>
      <c r="O16" s="205"/>
      <c r="P16" s="205"/>
      <c r="Q16" s="205"/>
      <c r="R16" s="122"/>
      <c r="S16" s="122"/>
      <c r="T16" s="122"/>
      <c r="U16" s="122"/>
      <c r="V16" s="122"/>
      <c r="W16" s="139">
        <f>'ПР3. 10.ПП1.Дороги.2.Мер.'!H20</f>
        <v>259944919.30000001</v>
      </c>
      <c r="X16" s="139">
        <f>'ПР3. 10.ПП1.Дороги.2.Мер.'!I20</f>
        <v>197105400.63999999</v>
      </c>
      <c r="Y16" s="139">
        <f>'ПР3. 10.ПП1.Дороги.2.Мер.'!J20</f>
        <v>83496839</v>
      </c>
      <c r="Z16" s="139">
        <f>'ПР3. 10.ПП1.Дороги.2.Мер.'!K20</f>
        <v>540547158.94000006</v>
      </c>
      <c r="AA16" s="139"/>
      <c r="AB16" s="63"/>
      <c r="AC16" s="63"/>
      <c r="AD16" s="204"/>
      <c r="AE16" s="204"/>
      <c r="AF16" s="204"/>
      <c r="AG16" s="204"/>
      <c r="AH16" s="204"/>
      <c r="AI16" s="61"/>
    </row>
    <row r="17" spans="1:35" ht="63.75" customHeight="1">
      <c r="A17" s="294"/>
      <c r="B17" s="304" t="s">
        <v>450</v>
      </c>
      <c r="C17" s="288">
        <f>C18+C21</f>
        <v>171215439</v>
      </c>
      <c r="D17" s="288">
        <f t="shared" ref="D17:M17" si="11">D18+D21</f>
        <v>171215439</v>
      </c>
      <c r="E17" s="288">
        <f t="shared" si="11"/>
        <v>171215439</v>
      </c>
      <c r="F17" s="288">
        <f t="shared" si="11"/>
        <v>171215439</v>
      </c>
      <c r="G17" s="323">
        <v>9</v>
      </c>
      <c r="H17" s="323">
        <v>9</v>
      </c>
      <c r="I17" s="288">
        <f t="shared" si="11"/>
        <v>171215439</v>
      </c>
      <c r="J17" s="288">
        <f t="shared" si="11"/>
        <v>171215439</v>
      </c>
      <c r="K17" s="288">
        <f t="shared" si="11"/>
        <v>0</v>
      </c>
      <c r="L17" s="288">
        <f t="shared" si="11"/>
        <v>171215439</v>
      </c>
      <c r="M17" s="288">
        <f t="shared" si="11"/>
        <v>171215439</v>
      </c>
      <c r="N17" s="288">
        <v>165.8</v>
      </c>
      <c r="O17" s="288" t="s">
        <v>63</v>
      </c>
      <c r="P17" s="288" t="s">
        <v>458</v>
      </c>
      <c r="Q17" s="321"/>
      <c r="R17" s="122"/>
      <c r="S17" s="122"/>
      <c r="T17" s="122"/>
      <c r="U17" s="122"/>
      <c r="V17" s="122"/>
      <c r="W17" s="139"/>
      <c r="X17" s="139"/>
      <c r="Y17" s="139"/>
      <c r="Z17" s="139"/>
      <c r="AA17" s="139"/>
      <c r="AB17" s="63"/>
      <c r="AC17" s="63"/>
      <c r="AD17" s="204"/>
      <c r="AE17" s="204"/>
      <c r="AF17" s="204"/>
      <c r="AG17" s="204"/>
      <c r="AH17" s="204"/>
      <c r="AI17" s="61"/>
    </row>
    <row r="18" spans="1:35" ht="45" hidden="1" customHeight="1">
      <c r="A18" s="435" t="s">
        <v>25</v>
      </c>
      <c r="B18" s="44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8" s="288">
        <f t="shared" si="1"/>
        <v>87718600</v>
      </c>
      <c r="D18" s="288">
        <f t="shared" si="2"/>
        <v>87718600</v>
      </c>
      <c r="E18" s="288">
        <f t="shared" si="3"/>
        <v>87718600</v>
      </c>
      <c r="F18" s="288">
        <f t="shared" si="4"/>
        <v>87718600</v>
      </c>
      <c r="G18" s="323"/>
      <c r="H18" s="323"/>
      <c r="I18" s="288">
        <f t="shared" si="5"/>
        <v>87718600</v>
      </c>
      <c r="J18" s="288">
        <f t="shared" si="6"/>
        <v>87718600</v>
      </c>
      <c r="K18" s="288">
        <v>0</v>
      </c>
      <c r="L18" s="288">
        <f t="shared" si="7"/>
        <v>87718600</v>
      </c>
      <c r="M18" s="288">
        <f t="shared" si="8"/>
        <v>87718600</v>
      </c>
      <c r="N18" s="284"/>
      <c r="O18" s="284"/>
      <c r="P18" s="284"/>
      <c r="Q18" s="284"/>
      <c r="R18" s="123" t="s">
        <v>116</v>
      </c>
      <c r="S18" s="123" t="s">
        <v>116</v>
      </c>
      <c r="T18" s="123" t="s">
        <v>116</v>
      </c>
      <c r="U18" s="123" t="str">
        <f>U20</f>
        <v>1210075080</v>
      </c>
      <c r="V18" s="123" t="s">
        <v>116</v>
      </c>
      <c r="W18" s="60">
        <f>W20</f>
        <v>87718600</v>
      </c>
      <c r="X18" s="60">
        <f t="shared" ref="X18:Z18" si="12">X20</f>
        <v>94155300</v>
      </c>
      <c r="Y18" s="60">
        <f t="shared" si="12"/>
        <v>0</v>
      </c>
      <c r="Z18" s="60">
        <f t="shared" si="12"/>
        <v>181873900</v>
      </c>
      <c r="AA18" s="146" t="s">
        <v>318</v>
      </c>
      <c r="AB18" s="60">
        <f>'[1]06. Пр.1 Распределение. Отч.7'!$V$13</f>
        <v>246372255.24999997</v>
      </c>
      <c r="AC18" s="60">
        <f>'[1]06. Пр.1 Распределение. Отч.7'!$V$13</f>
        <v>246372255.24999997</v>
      </c>
      <c r="AD18" s="60">
        <f>AD20</f>
        <v>87718600</v>
      </c>
      <c r="AE18" s="60">
        <f>AE20</f>
        <v>87718600</v>
      </c>
      <c r="AF18" s="60">
        <f>AF20</f>
        <v>87718600</v>
      </c>
      <c r="AG18" s="60">
        <f>AG20</f>
        <v>94155300</v>
      </c>
      <c r="AH18" s="60">
        <f>AH20</f>
        <v>0</v>
      </c>
      <c r="AI18" s="444"/>
    </row>
    <row r="19" spans="1:35" hidden="1">
      <c r="A19" s="436"/>
      <c r="B19" s="445"/>
      <c r="C19" s="288">
        <f t="shared" si="1"/>
        <v>0</v>
      </c>
      <c r="D19" s="288">
        <f t="shared" si="2"/>
        <v>0</v>
      </c>
      <c r="E19" s="288">
        <f t="shared" si="3"/>
        <v>0</v>
      </c>
      <c r="F19" s="288">
        <f t="shared" si="4"/>
        <v>0</v>
      </c>
      <c r="G19" s="323"/>
      <c r="H19" s="323"/>
      <c r="I19" s="288">
        <f t="shared" si="5"/>
        <v>0</v>
      </c>
      <c r="J19" s="288">
        <f t="shared" si="6"/>
        <v>0</v>
      </c>
      <c r="K19" s="288">
        <v>0</v>
      </c>
      <c r="L19" s="288">
        <f t="shared" si="7"/>
        <v>0</v>
      </c>
      <c r="M19" s="288">
        <f t="shared" si="8"/>
        <v>0</v>
      </c>
      <c r="N19" s="285"/>
      <c r="O19" s="285"/>
      <c r="P19" s="285"/>
      <c r="Q19" s="285"/>
      <c r="R19" s="44"/>
      <c r="S19" s="124"/>
      <c r="T19" s="124"/>
      <c r="U19" s="124"/>
      <c r="V19" s="124"/>
      <c r="W19" s="38"/>
      <c r="X19" s="38"/>
      <c r="Y19" s="38"/>
      <c r="Z19" s="38"/>
      <c r="AA19" s="146" t="s">
        <v>140</v>
      </c>
      <c r="AB19" s="38"/>
      <c r="AC19" s="38"/>
      <c r="AD19" s="37"/>
      <c r="AE19" s="37"/>
      <c r="AF19" s="37"/>
      <c r="AG19" s="37"/>
      <c r="AH19" s="37"/>
      <c r="AI19" s="444"/>
    </row>
    <row r="20" spans="1:35" hidden="1">
      <c r="A20" s="437"/>
      <c r="B20" s="445"/>
      <c r="C20" s="288">
        <f t="shared" si="1"/>
        <v>87718600</v>
      </c>
      <c r="D20" s="288">
        <f t="shared" si="2"/>
        <v>87718600</v>
      </c>
      <c r="E20" s="288">
        <f t="shared" si="3"/>
        <v>87718600</v>
      </c>
      <c r="F20" s="288">
        <f t="shared" si="4"/>
        <v>87718600</v>
      </c>
      <c r="G20" s="323"/>
      <c r="H20" s="323"/>
      <c r="I20" s="288">
        <f t="shared" si="5"/>
        <v>87718600</v>
      </c>
      <c r="J20" s="288">
        <f t="shared" si="6"/>
        <v>87718600</v>
      </c>
      <c r="K20" s="288">
        <v>0</v>
      </c>
      <c r="L20" s="288">
        <f t="shared" si="7"/>
        <v>87718600</v>
      </c>
      <c r="M20" s="288">
        <f t="shared" si="8"/>
        <v>87718600</v>
      </c>
      <c r="N20" s="286"/>
      <c r="O20" s="286"/>
      <c r="P20" s="286"/>
      <c r="Q20" s="286"/>
      <c r="R20" s="44" t="str">
        <f>'ПР3. 10.ПП1.Дороги.2.Мер.'!C9</f>
        <v>009</v>
      </c>
      <c r="S20" s="44" t="str">
        <f>'ПР3. 10.ПП1.Дороги.2.Мер.'!D9</f>
        <v>04</v>
      </c>
      <c r="T20" s="44" t="str">
        <f>'ПР3. 10.ПП1.Дороги.2.Мер.'!E9</f>
        <v>09</v>
      </c>
      <c r="U20" s="44" t="str">
        <f>'ПР3. 10.ПП1.Дороги.2.Мер.'!F9</f>
        <v>1210075080</v>
      </c>
      <c r="V20" s="44">
        <f>'ПР3. 10.ПП1.Дороги.2.Мер.'!G9</f>
        <v>240</v>
      </c>
      <c r="W20" s="38">
        <f>'ПР3. 10.ПП1.Дороги.2.Мер.'!H9</f>
        <v>87718600</v>
      </c>
      <c r="X20" s="38">
        <f>'ПР3. 10.ПП1.Дороги.2.Мер.'!I9</f>
        <v>94155300</v>
      </c>
      <c r="Y20" s="38">
        <f>'ПР3. 10.ПП1.Дороги.2.Мер.'!J9</f>
        <v>0</v>
      </c>
      <c r="Z20" s="38">
        <f>'ПР3. 10.ПП1.Дороги.2.Мер.'!K9</f>
        <v>181873900</v>
      </c>
      <c r="AA20" s="148" t="s">
        <v>319</v>
      </c>
      <c r="AB20" s="38">
        <f>'[1]06. Пр.1 Распределение. Отч.7'!$V$16</f>
        <v>83303500</v>
      </c>
      <c r="AC20" s="38">
        <f>'[1]06. Пр.1 Распределение. Отч.7'!$W$16</f>
        <v>83303500</v>
      </c>
      <c r="AD20" s="38">
        <f>W20</f>
        <v>87718600</v>
      </c>
      <c r="AE20" s="38">
        <f>AD20</f>
        <v>87718600</v>
      </c>
      <c r="AF20" s="38">
        <f>AE20</f>
        <v>87718600</v>
      </c>
      <c r="AG20" s="38">
        <f>X20</f>
        <v>94155300</v>
      </c>
      <c r="AH20" s="38">
        <f>Y20</f>
        <v>0</v>
      </c>
      <c r="AI20" s="444"/>
    </row>
    <row r="21" spans="1:35" ht="60" hidden="1" customHeight="1">
      <c r="A21" s="435" t="s">
        <v>26</v>
      </c>
      <c r="B21" s="445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1" s="288">
        <f t="shared" si="1"/>
        <v>83496839</v>
      </c>
      <c r="D21" s="288">
        <f t="shared" si="2"/>
        <v>83496839</v>
      </c>
      <c r="E21" s="288">
        <f t="shared" si="3"/>
        <v>83496839</v>
      </c>
      <c r="F21" s="288">
        <f t="shared" si="4"/>
        <v>83496839</v>
      </c>
      <c r="G21" s="323"/>
      <c r="H21" s="323"/>
      <c r="I21" s="288">
        <f t="shared" si="5"/>
        <v>83496839</v>
      </c>
      <c r="J21" s="288">
        <f t="shared" si="6"/>
        <v>83496839</v>
      </c>
      <c r="K21" s="288">
        <v>0</v>
      </c>
      <c r="L21" s="288">
        <f t="shared" si="7"/>
        <v>83496839</v>
      </c>
      <c r="M21" s="288">
        <f t="shared" si="8"/>
        <v>83496839</v>
      </c>
      <c r="N21" s="284"/>
      <c r="O21" s="284"/>
      <c r="P21" s="284"/>
      <c r="Q21" s="284"/>
      <c r="R21" s="123" t="s">
        <v>116</v>
      </c>
      <c r="S21" s="123" t="s">
        <v>116</v>
      </c>
      <c r="T21" s="123" t="s">
        <v>116</v>
      </c>
      <c r="U21" s="123" t="str">
        <f>'ПР3. 10.ПП1.Дороги.2.Мер.'!F10</f>
        <v>12100S5080</v>
      </c>
      <c r="V21" s="123" t="s">
        <v>116</v>
      </c>
      <c r="W21" s="60">
        <f>W23</f>
        <v>83496839</v>
      </c>
      <c r="X21" s="60">
        <f t="shared" ref="X21:Z21" si="13">X23</f>
        <v>102950100.64</v>
      </c>
      <c r="Y21" s="60">
        <f t="shared" si="13"/>
        <v>83496839</v>
      </c>
      <c r="Z21" s="60">
        <f t="shared" si="13"/>
        <v>269943778.63999999</v>
      </c>
      <c r="AA21" s="146" t="s">
        <v>318</v>
      </c>
      <c r="AB21" s="60">
        <f>AB23</f>
        <v>83496839</v>
      </c>
      <c r="AC21" s="60">
        <f t="shared" ref="AC21" si="14">AC23</f>
        <v>83496839</v>
      </c>
      <c r="AD21" s="60">
        <f>AD23</f>
        <v>83496839</v>
      </c>
      <c r="AE21" s="60">
        <f>AE23</f>
        <v>83496839</v>
      </c>
      <c r="AF21" s="60">
        <f>AF23</f>
        <v>83496839</v>
      </c>
      <c r="AG21" s="60">
        <f>AG23</f>
        <v>102950100.64</v>
      </c>
      <c r="AH21" s="60">
        <f>AH23</f>
        <v>83496839</v>
      </c>
      <c r="AI21" s="444"/>
    </row>
    <row r="22" spans="1:35" hidden="1">
      <c r="A22" s="436"/>
      <c r="B22" s="445"/>
      <c r="C22" s="288">
        <f t="shared" si="1"/>
        <v>0</v>
      </c>
      <c r="D22" s="288">
        <f t="shared" si="2"/>
        <v>0</v>
      </c>
      <c r="E22" s="288">
        <f t="shared" si="3"/>
        <v>0</v>
      </c>
      <c r="F22" s="288">
        <f t="shared" si="4"/>
        <v>0</v>
      </c>
      <c r="G22" s="323"/>
      <c r="H22" s="323"/>
      <c r="I22" s="288">
        <f t="shared" si="5"/>
        <v>0</v>
      </c>
      <c r="J22" s="288">
        <f t="shared" si="6"/>
        <v>0</v>
      </c>
      <c r="K22" s="288">
        <v>0</v>
      </c>
      <c r="L22" s="288">
        <f t="shared" si="7"/>
        <v>0</v>
      </c>
      <c r="M22" s="288">
        <f t="shared" si="8"/>
        <v>0</v>
      </c>
      <c r="N22" s="285"/>
      <c r="O22" s="285"/>
      <c r="P22" s="285"/>
      <c r="Q22" s="285"/>
      <c r="R22" s="44"/>
      <c r="S22" s="124"/>
      <c r="T22" s="124"/>
      <c r="U22" s="124"/>
      <c r="V22" s="124"/>
      <c r="W22" s="38"/>
      <c r="X22" s="38"/>
      <c r="Y22" s="38"/>
      <c r="Z22" s="38"/>
      <c r="AA22" s="146" t="s">
        <v>140</v>
      </c>
      <c r="AB22" s="38"/>
      <c r="AC22" s="38"/>
      <c r="AD22" s="37"/>
      <c r="AE22" s="37"/>
      <c r="AF22" s="37"/>
      <c r="AG22" s="37"/>
      <c r="AH22" s="37"/>
      <c r="AI22" s="444"/>
    </row>
    <row r="23" spans="1:35" hidden="1">
      <c r="A23" s="437"/>
      <c r="B23" s="445"/>
      <c r="C23" s="288">
        <f t="shared" si="1"/>
        <v>83496839</v>
      </c>
      <c r="D23" s="288">
        <f t="shared" si="2"/>
        <v>83496839</v>
      </c>
      <c r="E23" s="288">
        <f t="shared" si="3"/>
        <v>83496839</v>
      </c>
      <c r="F23" s="288">
        <f t="shared" si="4"/>
        <v>83496839</v>
      </c>
      <c r="G23" s="323"/>
      <c r="H23" s="323"/>
      <c r="I23" s="288">
        <f t="shared" si="5"/>
        <v>83496839</v>
      </c>
      <c r="J23" s="288">
        <f t="shared" si="6"/>
        <v>83496839</v>
      </c>
      <c r="K23" s="288">
        <v>0</v>
      </c>
      <c r="L23" s="288">
        <f t="shared" si="7"/>
        <v>83496839</v>
      </c>
      <c r="M23" s="288">
        <f t="shared" si="8"/>
        <v>83496839</v>
      </c>
      <c r="N23" s="286"/>
      <c r="O23" s="286"/>
      <c r="P23" s="286"/>
      <c r="Q23" s="286"/>
      <c r="R23" s="44" t="str">
        <f>'ПР3. 10.ПП1.Дороги.2.Мер.'!C10</f>
        <v>009</v>
      </c>
      <c r="S23" s="44" t="str">
        <f>'ПР3. 10.ПП1.Дороги.2.Мер.'!D10</f>
        <v>04</v>
      </c>
      <c r="T23" s="44" t="str">
        <f>'ПР3. 10.ПП1.Дороги.2.Мер.'!E10</f>
        <v>09</v>
      </c>
      <c r="U23" s="44" t="str">
        <f>'ПР3. 10.ПП1.Дороги.2.Мер.'!F10</f>
        <v>12100S5080</v>
      </c>
      <c r="V23" s="44">
        <f>'ПР3. 10.ПП1.Дороги.2.Мер.'!G10</f>
        <v>240</v>
      </c>
      <c r="W23" s="38">
        <f>'ПР3. 10.ПП1.Дороги.2.Мер.'!H10</f>
        <v>83496839</v>
      </c>
      <c r="X23" s="38">
        <f>'ПР3. 10.ПП1.Дороги.2.Мер.'!I10</f>
        <v>102950100.64</v>
      </c>
      <c r="Y23" s="38">
        <f>'ПР3. 10.ПП1.Дороги.2.Мер.'!J10</f>
        <v>83496839</v>
      </c>
      <c r="Z23" s="38">
        <f>'ПР3. 10.ПП1.Дороги.2.Мер.'!K10</f>
        <v>269943778.63999999</v>
      </c>
      <c r="AA23" s="148" t="s">
        <v>319</v>
      </c>
      <c r="AB23" s="38">
        <f>'[1]06. Пр.1 Распределение. Отч.7'!$V$19</f>
        <v>83496839</v>
      </c>
      <c r="AC23" s="38">
        <f>'[1]06. Пр.1 Распределение. Отч.7'!$W$19</f>
        <v>83496839</v>
      </c>
      <c r="AD23" s="38">
        <f>W23</f>
        <v>83496839</v>
      </c>
      <c r="AE23" s="38">
        <f>AD23</f>
        <v>83496839</v>
      </c>
      <c r="AF23" s="38">
        <v>83496839</v>
      </c>
      <c r="AG23" s="38">
        <f>X23</f>
        <v>102950100.64</v>
      </c>
      <c r="AH23" s="38">
        <f>Y23</f>
        <v>83496839</v>
      </c>
      <c r="AI23" s="444"/>
    </row>
    <row r="24" spans="1:35" ht="30" hidden="1" customHeight="1">
      <c r="A24" s="435" t="s">
        <v>27</v>
      </c>
      <c r="B24" s="445" t="str">
        <f>'ПР3. 10.ПП1.Дороги.2.Мер.'!A12</f>
        <v>Строительство внутриквартального проезда пр. Ленинградский - ул. Царевского за счет средств муниципального дорожного фонда</v>
      </c>
      <c r="C24" s="288">
        <f t="shared" si="1"/>
        <v>0</v>
      </c>
      <c r="D24" s="288">
        <f t="shared" si="2"/>
        <v>0</v>
      </c>
      <c r="E24" s="288">
        <f t="shared" si="3"/>
        <v>0</v>
      </c>
      <c r="F24" s="288">
        <f t="shared" si="4"/>
        <v>0</v>
      </c>
      <c r="G24" s="323"/>
      <c r="H24" s="323"/>
      <c r="I24" s="288">
        <f t="shared" si="5"/>
        <v>0</v>
      </c>
      <c r="J24" s="288">
        <f t="shared" si="6"/>
        <v>0</v>
      </c>
      <c r="K24" s="288">
        <v>0</v>
      </c>
      <c r="L24" s="288">
        <f t="shared" si="7"/>
        <v>0</v>
      </c>
      <c r="M24" s="288">
        <f t="shared" si="8"/>
        <v>0</v>
      </c>
      <c r="N24" s="284"/>
      <c r="O24" s="284"/>
      <c r="P24" s="284"/>
      <c r="Q24" s="284"/>
      <c r="R24" s="125" t="s">
        <v>116</v>
      </c>
      <c r="S24" s="125" t="s">
        <v>116</v>
      </c>
      <c r="T24" s="125" t="s">
        <v>116</v>
      </c>
      <c r="U24" s="123">
        <f>U26</f>
        <v>1210000050</v>
      </c>
      <c r="V24" s="125" t="s">
        <v>116</v>
      </c>
      <c r="W24" s="60">
        <f>W26</f>
        <v>0</v>
      </c>
      <c r="X24" s="60">
        <f t="shared" ref="X24:Y24" si="15">X26</f>
        <v>0</v>
      </c>
      <c r="Y24" s="60">
        <f t="shared" si="15"/>
        <v>0</v>
      </c>
      <c r="Z24" s="60">
        <f>Z26</f>
        <v>0</v>
      </c>
      <c r="AA24" s="146" t="s">
        <v>318</v>
      </c>
      <c r="AB24" s="60">
        <f>AB26</f>
        <v>0</v>
      </c>
      <c r="AC24" s="60">
        <f t="shared" ref="AC24" si="16">AC26</f>
        <v>0</v>
      </c>
      <c r="AD24" s="60">
        <f>AD26</f>
        <v>0</v>
      </c>
      <c r="AE24" s="60">
        <f>AE26</f>
        <v>0</v>
      </c>
      <c r="AF24" s="60">
        <f>AF26</f>
        <v>0</v>
      </c>
      <c r="AG24" s="60">
        <f>AG26</f>
        <v>0</v>
      </c>
      <c r="AH24" s="60">
        <f>AH26</f>
        <v>0</v>
      </c>
      <c r="AI24" s="290"/>
    </row>
    <row r="25" spans="1:35" hidden="1">
      <c r="A25" s="436"/>
      <c r="B25" s="445"/>
      <c r="C25" s="288">
        <f t="shared" si="1"/>
        <v>0</v>
      </c>
      <c r="D25" s="288">
        <f t="shared" si="2"/>
        <v>0</v>
      </c>
      <c r="E25" s="288">
        <f t="shared" si="3"/>
        <v>0</v>
      </c>
      <c r="F25" s="288">
        <f t="shared" si="4"/>
        <v>0</v>
      </c>
      <c r="G25" s="323"/>
      <c r="H25" s="323"/>
      <c r="I25" s="288">
        <f t="shared" si="5"/>
        <v>0</v>
      </c>
      <c r="J25" s="288">
        <f t="shared" si="6"/>
        <v>0</v>
      </c>
      <c r="K25" s="288">
        <v>0</v>
      </c>
      <c r="L25" s="288">
        <f t="shared" si="7"/>
        <v>0</v>
      </c>
      <c r="M25" s="288">
        <f t="shared" si="8"/>
        <v>0</v>
      </c>
      <c r="N25" s="285"/>
      <c r="O25" s="285"/>
      <c r="P25" s="285"/>
      <c r="Q25" s="285"/>
      <c r="R25" s="44"/>
      <c r="S25" s="124"/>
      <c r="T25" s="124"/>
      <c r="U25" s="124"/>
      <c r="V25" s="124"/>
      <c r="W25" s="38"/>
      <c r="X25" s="38"/>
      <c r="Y25" s="38"/>
      <c r="Z25" s="38"/>
      <c r="AA25" s="146" t="s">
        <v>140</v>
      </c>
      <c r="AB25" s="38"/>
      <c r="AC25" s="38"/>
      <c r="AD25" s="38"/>
      <c r="AE25" s="38"/>
      <c r="AF25" s="38"/>
      <c r="AG25" s="38"/>
      <c r="AH25" s="38"/>
      <c r="AI25" s="290"/>
    </row>
    <row r="26" spans="1:35" hidden="1">
      <c r="A26" s="437"/>
      <c r="B26" s="445"/>
      <c r="C26" s="288">
        <f t="shared" si="1"/>
        <v>0</v>
      </c>
      <c r="D26" s="288">
        <f t="shared" si="2"/>
        <v>0</v>
      </c>
      <c r="E26" s="288">
        <f t="shared" si="3"/>
        <v>0</v>
      </c>
      <c r="F26" s="288">
        <f t="shared" si="4"/>
        <v>0</v>
      </c>
      <c r="G26" s="323"/>
      <c r="H26" s="323"/>
      <c r="I26" s="288">
        <f t="shared" si="5"/>
        <v>0</v>
      </c>
      <c r="J26" s="288">
        <f t="shared" si="6"/>
        <v>0</v>
      </c>
      <c r="K26" s="288">
        <v>0</v>
      </c>
      <c r="L26" s="288">
        <f t="shared" si="7"/>
        <v>0</v>
      </c>
      <c r="M26" s="288">
        <f t="shared" si="8"/>
        <v>0</v>
      </c>
      <c r="N26" s="286"/>
      <c r="O26" s="286"/>
      <c r="P26" s="286"/>
      <c r="Q26" s="286"/>
      <c r="R26" s="44" t="str">
        <f>'ПР3. 10.ПП1.Дороги.2.Мер.'!C12</f>
        <v>009</v>
      </c>
      <c r="S26" s="44" t="str">
        <f>'ПР3. 10.ПП1.Дороги.2.Мер.'!D12</f>
        <v>04</v>
      </c>
      <c r="T26" s="44" t="str">
        <f>'ПР3. 10.ПП1.Дороги.2.Мер.'!E12</f>
        <v>09</v>
      </c>
      <c r="U26" s="44">
        <f>'ПР3. 10.ПП1.Дороги.2.Мер.'!F12</f>
        <v>1210000050</v>
      </c>
      <c r="V26" s="44">
        <f>'ПР3. 10.ПП1.Дороги.2.Мер.'!G12</f>
        <v>410</v>
      </c>
      <c r="W26" s="38">
        <f>'ПР3. 10.ПП1.Дороги.2.Мер.'!H12</f>
        <v>0</v>
      </c>
      <c r="X26" s="38">
        <f>'ПР3. 10.ПП1.Дороги.2.Мер.'!I12</f>
        <v>0</v>
      </c>
      <c r="Y26" s="38">
        <f>'ПР3. 10.ПП1.Дороги.2.Мер.'!J12</f>
        <v>0</v>
      </c>
      <c r="Z26" s="38">
        <f>'ПР3. 10.ПП1.Дороги.2.Мер.'!K12</f>
        <v>0</v>
      </c>
      <c r="AA26" s="148" t="s">
        <v>319</v>
      </c>
      <c r="AB26" s="38">
        <v>0</v>
      </c>
      <c r="AC26" s="38">
        <v>0</v>
      </c>
      <c r="AD26" s="38">
        <f>W26</f>
        <v>0</v>
      </c>
      <c r="AE26" s="38">
        <v>0</v>
      </c>
      <c r="AF26" s="38">
        <v>0</v>
      </c>
      <c r="AG26" s="38">
        <f>X26</f>
        <v>0</v>
      </c>
      <c r="AH26" s="38">
        <f>Y26</f>
        <v>0</v>
      </c>
      <c r="AI26" s="290"/>
    </row>
    <row r="27" spans="1:35" ht="30" customHeight="1">
      <c r="A27" s="435" t="s">
        <v>85</v>
      </c>
      <c r="B27" s="445" t="str">
        <f>'ПР3. 10.ПП1.Дороги.2.Мер.'!A13</f>
        <v>Проведение обследования и диагностика мостовых сооружений за счет средств муниципального дорожного фонда</v>
      </c>
      <c r="C27" s="288">
        <f t="shared" si="1"/>
        <v>1450000</v>
      </c>
      <c r="D27" s="288">
        <f t="shared" si="2"/>
        <v>1450000</v>
      </c>
      <c r="E27" s="288">
        <f t="shared" si="3"/>
        <v>305000</v>
      </c>
      <c r="F27" s="288">
        <f t="shared" si="4"/>
        <v>305000</v>
      </c>
      <c r="G27" s="323">
        <v>1</v>
      </c>
      <c r="H27" s="323">
        <v>1</v>
      </c>
      <c r="I27" s="288">
        <f t="shared" si="5"/>
        <v>305000</v>
      </c>
      <c r="J27" s="288">
        <f t="shared" si="6"/>
        <v>305000</v>
      </c>
      <c r="K27" s="288">
        <v>0</v>
      </c>
      <c r="L27" s="288">
        <f t="shared" si="7"/>
        <v>305000</v>
      </c>
      <c r="M27" s="288">
        <f t="shared" si="8"/>
        <v>305000</v>
      </c>
      <c r="N27" s="284">
        <v>4</v>
      </c>
      <c r="O27" s="284" t="s">
        <v>459</v>
      </c>
      <c r="P27" s="284" t="s">
        <v>460</v>
      </c>
      <c r="Q27" s="284"/>
      <c r="R27" s="125" t="s">
        <v>116</v>
      </c>
      <c r="S27" s="125" t="s">
        <v>116</v>
      </c>
      <c r="T27" s="125" t="s">
        <v>116</v>
      </c>
      <c r="U27" s="123">
        <f>U29</f>
        <v>1210000060</v>
      </c>
      <c r="V27" s="125" t="s">
        <v>116</v>
      </c>
      <c r="W27" s="60">
        <f>W29</f>
        <v>1450000</v>
      </c>
      <c r="X27" s="60">
        <f t="shared" ref="X27:Y27" si="17">X29</f>
        <v>0</v>
      </c>
      <c r="Y27" s="60">
        <f t="shared" si="17"/>
        <v>0</v>
      </c>
      <c r="Z27" s="60">
        <f>Z29</f>
        <v>1450000</v>
      </c>
      <c r="AA27" s="146" t="s">
        <v>318</v>
      </c>
      <c r="AB27" s="60">
        <f>AB29</f>
        <v>0</v>
      </c>
      <c r="AC27" s="60">
        <f t="shared" ref="AC27" si="18">AC29</f>
        <v>0</v>
      </c>
      <c r="AD27" s="60">
        <f>AD29</f>
        <v>1450000</v>
      </c>
      <c r="AE27" s="60">
        <f>AE29</f>
        <v>1450000</v>
      </c>
      <c r="AF27" s="60">
        <f>AF29</f>
        <v>305000</v>
      </c>
      <c r="AG27" s="60">
        <f>AG29</f>
        <v>0</v>
      </c>
      <c r="AH27" s="60">
        <f>AH29</f>
        <v>0</v>
      </c>
      <c r="AI27" s="290"/>
    </row>
    <row r="28" spans="1:35" hidden="1">
      <c r="A28" s="436"/>
      <c r="B28" s="445"/>
      <c r="C28" s="288">
        <f t="shared" si="1"/>
        <v>0</v>
      </c>
      <c r="D28" s="288">
        <f t="shared" si="2"/>
        <v>0</v>
      </c>
      <c r="E28" s="288">
        <f t="shared" si="3"/>
        <v>0</v>
      </c>
      <c r="F28" s="288">
        <f t="shared" si="4"/>
        <v>0</v>
      </c>
      <c r="G28" s="323"/>
      <c r="H28" s="323"/>
      <c r="I28" s="288">
        <f t="shared" si="5"/>
        <v>0</v>
      </c>
      <c r="J28" s="288">
        <f t="shared" si="6"/>
        <v>0</v>
      </c>
      <c r="K28" s="288">
        <v>0</v>
      </c>
      <c r="L28" s="288">
        <f t="shared" si="7"/>
        <v>0</v>
      </c>
      <c r="M28" s="288">
        <f t="shared" si="8"/>
        <v>0</v>
      </c>
      <c r="N28" s="285"/>
      <c r="O28" s="285"/>
      <c r="P28" s="285"/>
      <c r="Q28" s="285"/>
      <c r="R28" s="44"/>
      <c r="S28" s="124"/>
      <c r="T28" s="124"/>
      <c r="U28" s="124"/>
      <c r="V28" s="124"/>
      <c r="W28" s="38"/>
      <c r="X28" s="38"/>
      <c r="Y28" s="38"/>
      <c r="Z28" s="38"/>
      <c r="AA28" s="146" t="s">
        <v>140</v>
      </c>
      <c r="AB28" s="38"/>
      <c r="AC28" s="38"/>
      <c r="AD28" s="38"/>
      <c r="AE28" s="38"/>
      <c r="AF28" s="38"/>
      <c r="AG28" s="38"/>
      <c r="AH28" s="38"/>
      <c r="AI28" s="290"/>
    </row>
    <row r="29" spans="1:35" hidden="1">
      <c r="A29" s="437"/>
      <c r="B29" s="445"/>
      <c r="C29" s="288">
        <f t="shared" si="1"/>
        <v>1450000</v>
      </c>
      <c r="D29" s="288">
        <f t="shared" si="2"/>
        <v>1450000</v>
      </c>
      <c r="E29" s="288">
        <f t="shared" si="3"/>
        <v>305000</v>
      </c>
      <c r="F29" s="288">
        <f t="shared" si="4"/>
        <v>305000</v>
      </c>
      <c r="G29" s="323"/>
      <c r="H29" s="323"/>
      <c r="I29" s="288">
        <f t="shared" si="5"/>
        <v>305000</v>
      </c>
      <c r="J29" s="288">
        <f t="shared" si="6"/>
        <v>305000</v>
      </c>
      <c r="K29" s="288">
        <v>0</v>
      </c>
      <c r="L29" s="288">
        <f t="shared" si="7"/>
        <v>305000</v>
      </c>
      <c r="M29" s="288">
        <f t="shared" si="8"/>
        <v>305000</v>
      </c>
      <c r="N29" s="286"/>
      <c r="O29" s="286"/>
      <c r="P29" s="286"/>
      <c r="Q29" s="286"/>
      <c r="R29" s="44" t="str">
        <f>'ПР3. 10.ПП1.Дороги.2.Мер.'!C13</f>
        <v>009</v>
      </c>
      <c r="S29" s="44" t="str">
        <f>'ПР3. 10.ПП1.Дороги.2.Мер.'!D13</f>
        <v>04</v>
      </c>
      <c r="T29" s="44" t="str">
        <f>'ПР3. 10.ПП1.Дороги.2.Мер.'!E13</f>
        <v>09</v>
      </c>
      <c r="U29" s="44">
        <f>'ПР3. 10.ПП1.Дороги.2.Мер.'!F13</f>
        <v>1210000060</v>
      </c>
      <c r="V29" s="44">
        <f>'ПР3. 10.ПП1.Дороги.2.Мер.'!G13</f>
        <v>240</v>
      </c>
      <c r="W29" s="38">
        <f>'ПР3. 10.ПП1.Дороги.2.Мер.'!H13</f>
        <v>1450000</v>
      </c>
      <c r="X29" s="38">
        <f>'ПР3. 10.ПП1.Дороги.2.Мер.'!I13</f>
        <v>0</v>
      </c>
      <c r="Y29" s="38">
        <f>'ПР3. 10.ПП1.Дороги.2.Мер.'!J13</f>
        <v>0</v>
      </c>
      <c r="Z29" s="38">
        <f>'ПР3. 10.ПП1.Дороги.2.Мер.'!K13</f>
        <v>1450000</v>
      </c>
      <c r="AA29" s="148" t="s">
        <v>319</v>
      </c>
      <c r="AB29" s="38">
        <v>0</v>
      </c>
      <c r="AC29" s="38">
        <v>0</v>
      </c>
      <c r="AD29" s="38">
        <f>W29</f>
        <v>1450000</v>
      </c>
      <c r="AE29" s="38">
        <f>AD29</f>
        <v>1450000</v>
      </c>
      <c r="AF29" s="38">
        <v>305000</v>
      </c>
      <c r="AG29" s="38">
        <f>X29</f>
        <v>0</v>
      </c>
      <c r="AH29" s="38">
        <f>Y29</f>
        <v>0</v>
      </c>
      <c r="AI29" s="290"/>
    </row>
    <row r="30" spans="1:35" ht="48" customHeight="1">
      <c r="A30" s="435" t="s">
        <v>102</v>
      </c>
      <c r="B30" s="445" t="str">
        <f>'ПР3. 10.ПП1.Дороги.2.Мер.'!A14</f>
        <v>Разработка комплексной схемы организации дорожного движения за счет средств муниципального дорожного фонда</v>
      </c>
      <c r="C30" s="288">
        <f t="shared" si="1"/>
        <v>4872000</v>
      </c>
      <c r="D30" s="288">
        <f t="shared" si="2"/>
        <v>4872000</v>
      </c>
      <c r="E30" s="288">
        <f t="shared" si="3"/>
        <v>4872000</v>
      </c>
      <c r="F30" s="288">
        <f t="shared" si="4"/>
        <v>4872000</v>
      </c>
      <c r="G30" s="323">
        <v>1</v>
      </c>
      <c r="H30" s="323">
        <v>1</v>
      </c>
      <c r="I30" s="288">
        <f t="shared" si="5"/>
        <v>4872000</v>
      </c>
      <c r="J30" s="288">
        <f t="shared" si="6"/>
        <v>4872000</v>
      </c>
      <c r="K30" s="288">
        <v>0</v>
      </c>
      <c r="L30" s="288">
        <f t="shared" si="7"/>
        <v>4872000</v>
      </c>
      <c r="M30" s="288">
        <f t="shared" si="8"/>
        <v>4872000</v>
      </c>
      <c r="N30" s="284">
        <v>1</v>
      </c>
      <c r="O30" s="284" t="s">
        <v>461</v>
      </c>
      <c r="P30" s="284" t="s">
        <v>462</v>
      </c>
      <c r="Q30" s="284"/>
      <c r="R30" s="125" t="s">
        <v>116</v>
      </c>
      <c r="S30" s="125" t="s">
        <v>116</v>
      </c>
      <c r="T30" s="125" t="s">
        <v>116</v>
      </c>
      <c r="U30" s="123">
        <f>U32</f>
        <v>1210000070</v>
      </c>
      <c r="V30" s="125" t="s">
        <v>116</v>
      </c>
      <c r="W30" s="60">
        <f>W32</f>
        <v>4872000</v>
      </c>
      <c r="X30" s="60">
        <f t="shared" ref="X30:Y30" si="19">X32</f>
        <v>0</v>
      </c>
      <c r="Y30" s="60">
        <f t="shared" si="19"/>
        <v>0</v>
      </c>
      <c r="Z30" s="60">
        <f>Z32</f>
        <v>4872000</v>
      </c>
      <c r="AA30" s="146" t="s">
        <v>318</v>
      </c>
      <c r="AB30" s="60">
        <f>AB32</f>
        <v>0</v>
      </c>
      <c r="AC30" s="60">
        <f t="shared" ref="AC30" si="20">AC32</f>
        <v>0</v>
      </c>
      <c r="AD30" s="60">
        <f>AD32</f>
        <v>4872000</v>
      </c>
      <c r="AE30" s="60">
        <f t="shared" ref="AE30:AH30" si="21">AE32</f>
        <v>4872000</v>
      </c>
      <c r="AF30" s="60">
        <f t="shared" si="21"/>
        <v>4872000</v>
      </c>
      <c r="AG30" s="60">
        <f t="shared" si="21"/>
        <v>0</v>
      </c>
      <c r="AH30" s="60">
        <f t="shared" si="21"/>
        <v>0</v>
      </c>
      <c r="AI30" s="290"/>
    </row>
    <row r="31" spans="1:35" hidden="1">
      <c r="A31" s="436"/>
      <c r="B31" s="445"/>
      <c r="C31" s="288">
        <f t="shared" si="1"/>
        <v>0</v>
      </c>
      <c r="D31" s="288">
        <f t="shared" si="2"/>
        <v>0</v>
      </c>
      <c r="E31" s="288">
        <f t="shared" si="3"/>
        <v>0</v>
      </c>
      <c r="F31" s="288">
        <f t="shared" si="4"/>
        <v>0</v>
      </c>
      <c r="G31" s="323"/>
      <c r="H31" s="323"/>
      <c r="I31" s="288">
        <f t="shared" si="5"/>
        <v>0</v>
      </c>
      <c r="J31" s="288">
        <f t="shared" si="6"/>
        <v>0</v>
      </c>
      <c r="K31" s="288">
        <v>0</v>
      </c>
      <c r="L31" s="288">
        <f t="shared" si="7"/>
        <v>0</v>
      </c>
      <c r="M31" s="288">
        <f t="shared" si="8"/>
        <v>0</v>
      </c>
      <c r="N31" s="285"/>
      <c r="O31" s="285"/>
      <c r="P31" s="285"/>
      <c r="Q31" s="285"/>
      <c r="R31" s="44"/>
      <c r="S31" s="124"/>
      <c r="T31" s="124"/>
      <c r="U31" s="124"/>
      <c r="V31" s="124"/>
      <c r="W31" s="38"/>
      <c r="X31" s="38"/>
      <c r="Y31" s="38"/>
      <c r="Z31" s="38"/>
      <c r="AA31" s="146" t="s">
        <v>140</v>
      </c>
      <c r="AB31" s="38"/>
      <c r="AC31" s="38"/>
      <c r="AD31" s="38"/>
      <c r="AE31" s="38"/>
      <c r="AF31" s="38"/>
      <c r="AG31" s="38"/>
      <c r="AH31" s="38"/>
      <c r="AI31" s="290"/>
    </row>
    <row r="32" spans="1:35" hidden="1">
      <c r="A32" s="437"/>
      <c r="B32" s="445"/>
      <c r="C32" s="288">
        <f t="shared" si="1"/>
        <v>4872000</v>
      </c>
      <c r="D32" s="288">
        <f t="shared" si="2"/>
        <v>4872000</v>
      </c>
      <c r="E32" s="288">
        <f t="shared" si="3"/>
        <v>4872000</v>
      </c>
      <c r="F32" s="288">
        <f t="shared" si="4"/>
        <v>4872000</v>
      </c>
      <c r="G32" s="323"/>
      <c r="H32" s="323"/>
      <c r="I32" s="288">
        <f t="shared" si="5"/>
        <v>4872000</v>
      </c>
      <c r="J32" s="288">
        <f t="shared" si="6"/>
        <v>4872000</v>
      </c>
      <c r="K32" s="288">
        <v>0</v>
      </c>
      <c r="L32" s="288">
        <f t="shared" si="7"/>
        <v>4872000</v>
      </c>
      <c r="M32" s="288">
        <f t="shared" si="8"/>
        <v>4872000</v>
      </c>
      <c r="N32" s="286"/>
      <c r="O32" s="286"/>
      <c r="P32" s="286"/>
      <c r="Q32" s="286"/>
      <c r="R32" s="44" t="str">
        <f>'ПР3. 10.ПП1.Дороги.2.Мер.'!C14</f>
        <v>009</v>
      </c>
      <c r="S32" s="44" t="str">
        <f>'ПР3. 10.ПП1.Дороги.2.Мер.'!D14</f>
        <v>04</v>
      </c>
      <c r="T32" s="44" t="str">
        <f>'ПР3. 10.ПП1.Дороги.2.Мер.'!E14</f>
        <v>09</v>
      </c>
      <c r="U32" s="44">
        <f>'ПР3. 10.ПП1.Дороги.2.Мер.'!F14</f>
        <v>1210000070</v>
      </c>
      <c r="V32" s="44">
        <f>'ПР3. 10.ПП1.Дороги.2.Мер.'!G14</f>
        <v>240</v>
      </c>
      <c r="W32" s="38">
        <f>'ПР3. 10.ПП1.Дороги.2.Мер.'!H14</f>
        <v>4872000</v>
      </c>
      <c r="X32" s="38">
        <f>'ПР3. 10.ПП1.Дороги.2.Мер.'!I14</f>
        <v>0</v>
      </c>
      <c r="Y32" s="38">
        <f>'ПР3. 10.ПП1.Дороги.2.Мер.'!J14</f>
        <v>0</v>
      </c>
      <c r="Z32" s="38">
        <f>'ПР3. 10.ПП1.Дороги.2.Мер.'!K14</f>
        <v>4872000</v>
      </c>
      <c r="AA32" s="148" t="s">
        <v>319</v>
      </c>
      <c r="AB32" s="38">
        <v>0</v>
      </c>
      <c r="AC32" s="38">
        <v>0</v>
      </c>
      <c r="AD32" s="38">
        <f>W32</f>
        <v>4872000</v>
      </c>
      <c r="AE32" s="38">
        <f>AD32</f>
        <v>4872000</v>
      </c>
      <c r="AF32" s="38">
        <v>4872000</v>
      </c>
      <c r="AG32" s="38">
        <f>X32</f>
        <v>0</v>
      </c>
      <c r="AH32" s="38">
        <f>Y32</f>
        <v>0</v>
      </c>
      <c r="AI32" s="290"/>
    </row>
    <row r="33" spans="1:35" ht="30" hidden="1" customHeight="1">
      <c r="A33" s="435" t="s">
        <v>235</v>
      </c>
      <c r="B33" s="445" t="str">
        <f>'ПР3. 10.ПП1.Дороги.2.Мер.'!A15</f>
        <v>Ремонт ливневой канализации от колодца К792 по ул.Павлова до колодца К104 по ул.Молодёжная</v>
      </c>
      <c r="C33" s="288">
        <f t="shared" si="1"/>
        <v>500000</v>
      </c>
      <c r="D33" s="288">
        <f t="shared" si="2"/>
        <v>500000</v>
      </c>
      <c r="E33" s="288">
        <f t="shared" si="3"/>
        <v>499158.55</v>
      </c>
      <c r="F33" s="288">
        <f t="shared" si="4"/>
        <v>499158.55</v>
      </c>
      <c r="G33" s="323"/>
      <c r="H33" s="323"/>
      <c r="I33" s="288">
        <f t="shared" si="5"/>
        <v>499158.55</v>
      </c>
      <c r="J33" s="288">
        <f t="shared" si="6"/>
        <v>499158.55</v>
      </c>
      <c r="K33" s="288">
        <v>0</v>
      </c>
      <c r="L33" s="288">
        <f t="shared" si="7"/>
        <v>499158.55</v>
      </c>
      <c r="M33" s="288">
        <f t="shared" si="8"/>
        <v>499158.55</v>
      </c>
      <c r="N33" s="284"/>
      <c r="O33" s="284"/>
      <c r="P33" s="284"/>
      <c r="Q33" s="284"/>
      <c r="R33" s="125" t="s">
        <v>116</v>
      </c>
      <c r="S33" s="125" t="s">
        <v>116</v>
      </c>
      <c r="T33" s="125" t="s">
        <v>116</v>
      </c>
      <c r="U33" s="123">
        <f>U35</f>
        <v>1210000080</v>
      </c>
      <c r="V33" s="125" t="s">
        <v>116</v>
      </c>
      <c r="W33" s="60">
        <f>W35</f>
        <v>500000</v>
      </c>
      <c r="X33" s="60">
        <f t="shared" ref="X33:Y33" si="22">X35</f>
        <v>0</v>
      </c>
      <c r="Y33" s="60">
        <f t="shared" si="22"/>
        <v>0</v>
      </c>
      <c r="Z33" s="60">
        <f>Z35</f>
        <v>500000</v>
      </c>
      <c r="AA33" s="146" t="s">
        <v>318</v>
      </c>
      <c r="AB33" s="60">
        <f>AB35</f>
        <v>0</v>
      </c>
      <c r="AC33" s="60">
        <f t="shared" ref="AC33" si="23">AC35</f>
        <v>0</v>
      </c>
      <c r="AD33" s="60">
        <f>AD35</f>
        <v>500000</v>
      </c>
      <c r="AE33" s="60">
        <f t="shared" ref="AE33:AH33" si="24">AE35</f>
        <v>500000</v>
      </c>
      <c r="AF33" s="60">
        <f t="shared" si="24"/>
        <v>499158.55</v>
      </c>
      <c r="AG33" s="60">
        <f t="shared" si="24"/>
        <v>0</v>
      </c>
      <c r="AH33" s="60">
        <f t="shared" si="24"/>
        <v>0</v>
      </c>
      <c r="AI33" s="290"/>
    </row>
    <row r="34" spans="1:35" hidden="1">
      <c r="A34" s="436"/>
      <c r="B34" s="445"/>
      <c r="C34" s="288">
        <f t="shared" si="1"/>
        <v>0</v>
      </c>
      <c r="D34" s="288">
        <f t="shared" si="2"/>
        <v>0</v>
      </c>
      <c r="E34" s="288">
        <f t="shared" si="3"/>
        <v>0</v>
      </c>
      <c r="F34" s="288">
        <f t="shared" si="4"/>
        <v>0</v>
      </c>
      <c r="G34" s="323"/>
      <c r="H34" s="323"/>
      <c r="I34" s="288">
        <f t="shared" si="5"/>
        <v>0</v>
      </c>
      <c r="J34" s="288">
        <f t="shared" si="6"/>
        <v>0</v>
      </c>
      <c r="K34" s="288">
        <v>0</v>
      </c>
      <c r="L34" s="288">
        <f t="shared" si="7"/>
        <v>0</v>
      </c>
      <c r="M34" s="288">
        <f t="shared" si="8"/>
        <v>0</v>
      </c>
      <c r="N34" s="285"/>
      <c r="O34" s="285"/>
      <c r="P34" s="285"/>
      <c r="Q34" s="285"/>
      <c r="R34" s="44"/>
      <c r="S34" s="124"/>
      <c r="T34" s="124"/>
      <c r="U34" s="124"/>
      <c r="V34" s="124"/>
      <c r="W34" s="38"/>
      <c r="X34" s="38"/>
      <c r="Y34" s="38"/>
      <c r="Z34" s="38"/>
      <c r="AA34" s="146" t="s">
        <v>140</v>
      </c>
      <c r="AB34" s="38"/>
      <c r="AC34" s="38"/>
      <c r="AD34" s="38"/>
      <c r="AE34" s="38"/>
      <c r="AF34" s="38"/>
      <c r="AG34" s="38"/>
      <c r="AH34" s="38"/>
      <c r="AI34" s="290"/>
    </row>
    <row r="35" spans="1:35" hidden="1">
      <c r="A35" s="437"/>
      <c r="B35" s="445"/>
      <c r="C35" s="288">
        <f t="shared" si="1"/>
        <v>500000</v>
      </c>
      <c r="D35" s="288">
        <f t="shared" si="2"/>
        <v>500000</v>
      </c>
      <c r="E35" s="288">
        <f t="shared" si="3"/>
        <v>499158.55</v>
      </c>
      <c r="F35" s="288">
        <f t="shared" si="4"/>
        <v>499158.55</v>
      </c>
      <c r="G35" s="323"/>
      <c r="H35" s="323"/>
      <c r="I35" s="288">
        <f t="shared" si="5"/>
        <v>499158.55</v>
      </c>
      <c r="J35" s="288">
        <f t="shared" si="6"/>
        <v>499158.55</v>
      </c>
      <c r="K35" s="288">
        <v>0</v>
      </c>
      <c r="L35" s="288">
        <f t="shared" si="7"/>
        <v>499158.55</v>
      </c>
      <c r="M35" s="288">
        <f t="shared" si="8"/>
        <v>499158.55</v>
      </c>
      <c r="N35" s="286"/>
      <c r="O35" s="286"/>
      <c r="P35" s="286"/>
      <c r="Q35" s="286"/>
      <c r="R35" s="44" t="str">
        <f>'ПР3. 10.ПП1.Дороги.2.Мер.'!C15</f>
        <v>009</v>
      </c>
      <c r="S35" s="44" t="str">
        <f>'ПР3. 10.ПП1.Дороги.2.Мер.'!D15</f>
        <v>04</v>
      </c>
      <c r="T35" s="44" t="str">
        <f>'ПР3. 10.ПП1.Дороги.2.Мер.'!E15</f>
        <v>09</v>
      </c>
      <c r="U35" s="44">
        <f>'ПР3. 10.ПП1.Дороги.2.Мер.'!F15</f>
        <v>1210000080</v>
      </c>
      <c r="V35" s="44">
        <f>'ПР3. 10.ПП1.Дороги.2.Мер.'!G15</f>
        <v>240</v>
      </c>
      <c r="W35" s="38">
        <f>'ПР3. 10.ПП1.Дороги.2.Мер.'!H15</f>
        <v>500000</v>
      </c>
      <c r="X35" s="38">
        <f>'ПР3. 10.ПП1.Дороги.2.Мер.'!I15</f>
        <v>0</v>
      </c>
      <c r="Y35" s="38">
        <f>'ПР3. 10.ПП1.Дороги.2.Мер.'!J15</f>
        <v>0</v>
      </c>
      <c r="Z35" s="38">
        <f>'ПР3. 10.ПП1.Дороги.2.Мер.'!K15</f>
        <v>500000</v>
      </c>
      <c r="AA35" s="148" t="s">
        <v>319</v>
      </c>
      <c r="AB35" s="38">
        <v>0</v>
      </c>
      <c r="AC35" s="38">
        <v>0</v>
      </c>
      <c r="AD35" s="38">
        <f>W35</f>
        <v>500000</v>
      </c>
      <c r="AE35" s="38">
        <f>AD35</f>
        <v>500000</v>
      </c>
      <c r="AF35" s="38">
        <v>499158.55</v>
      </c>
      <c r="AG35" s="38">
        <f>X35</f>
        <v>0</v>
      </c>
      <c r="AH35" s="38">
        <f>Y35</f>
        <v>0</v>
      </c>
      <c r="AI35" s="290"/>
    </row>
    <row r="36" spans="1:35" ht="45">
      <c r="A36" s="285"/>
      <c r="B36" s="304" t="s">
        <v>451</v>
      </c>
      <c r="C36" s="288">
        <f>C37+C43+C46</f>
        <v>81176436</v>
      </c>
      <c r="D36" s="288">
        <f t="shared" ref="D36:M36" si="25">D37+D43+D46</f>
        <v>81176436</v>
      </c>
      <c r="E36" s="288">
        <f t="shared" si="25"/>
        <v>80985470.609999999</v>
      </c>
      <c r="F36" s="288">
        <f t="shared" si="25"/>
        <v>80985470.609999999</v>
      </c>
      <c r="G36" s="323">
        <v>1</v>
      </c>
      <c r="H36" s="323">
        <v>1</v>
      </c>
      <c r="I36" s="288">
        <f t="shared" si="25"/>
        <v>80985470.609999999</v>
      </c>
      <c r="J36" s="288">
        <f t="shared" si="25"/>
        <v>80985470.609999999</v>
      </c>
      <c r="K36" s="288">
        <f t="shared" si="25"/>
        <v>0</v>
      </c>
      <c r="L36" s="288">
        <f t="shared" si="25"/>
        <v>80985470.609999999</v>
      </c>
      <c r="M36" s="288">
        <f t="shared" si="25"/>
        <v>80985470.609999999</v>
      </c>
      <c r="N36" s="288">
        <v>9.7129999999999992</v>
      </c>
      <c r="O36" s="288" t="s">
        <v>63</v>
      </c>
      <c r="P36" s="288" t="s">
        <v>463</v>
      </c>
      <c r="Q36" s="285"/>
      <c r="R36" s="44"/>
      <c r="S36" s="44"/>
      <c r="T36" s="44"/>
      <c r="U36" s="44"/>
      <c r="V36" s="44"/>
      <c r="W36" s="38"/>
      <c r="X36" s="38"/>
      <c r="Y36" s="38"/>
      <c r="Z36" s="38"/>
      <c r="AA36" s="148"/>
      <c r="AB36" s="38"/>
      <c r="AC36" s="38"/>
      <c r="AD36" s="38"/>
      <c r="AE36" s="38"/>
      <c r="AF36" s="38"/>
      <c r="AG36" s="38"/>
      <c r="AH36" s="38"/>
      <c r="AI36" s="290"/>
    </row>
    <row r="37" spans="1:35" ht="30" hidden="1" customHeight="1">
      <c r="A37" s="435" t="s">
        <v>236</v>
      </c>
      <c r="B37" s="445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37" s="288">
        <f t="shared" si="1"/>
        <v>67250000</v>
      </c>
      <c r="D37" s="288">
        <f t="shared" si="2"/>
        <v>67250000</v>
      </c>
      <c r="E37" s="288">
        <f t="shared" si="3"/>
        <v>67059034.609999999</v>
      </c>
      <c r="F37" s="288">
        <f t="shared" si="4"/>
        <v>67059034.609999999</v>
      </c>
      <c r="G37" s="323"/>
      <c r="H37" s="323"/>
      <c r="I37" s="288">
        <f t="shared" si="5"/>
        <v>67059034.609999999</v>
      </c>
      <c r="J37" s="288">
        <f t="shared" si="6"/>
        <v>67059034.609999999</v>
      </c>
      <c r="K37" s="288">
        <v>0</v>
      </c>
      <c r="L37" s="288">
        <f t="shared" si="7"/>
        <v>67059034.609999999</v>
      </c>
      <c r="M37" s="288">
        <f t="shared" si="8"/>
        <v>67059034.609999999</v>
      </c>
      <c r="N37" s="284"/>
      <c r="O37" s="284"/>
      <c r="P37" s="284"/>
      <c r="Q37" s="284"/>
      <c r="R37" s="125" t="s">
        <v>116</v>
      </c>
      <c r="S37" s="125" t="s">
        <v>116</v>
      </c>
      <c r="T37" s="125" t="s">
        <v>116</v>
      </c>
      <c r="U37" s="123">
        <f>'ПР3. 10.ПП1.Дороги.2.Мер.'!F16</f>
        <v>1210000130</v>
      </c>
      <c r="V37" s="125" t="s">
        <v>116</v>
      </c>
      <c r="W37" s="60">
        <f>W39</f>
        <v>67250000</v>
      </c>
      <c r="X37" s="60">
        <f t="shared" ref="X37:Z37" si="26">X39</f>
        <v>0</v>
      </c>
      <c r="Y37" s="60">
        <f t="shared" si="26"/>
        <v>0</v>
      </c>
      <c r="Z37" s="60">
        <f t="shared" si="26"/>
        <v>67250000</v>
      </c>
      <c r="AA37" s="146" t="s">
        <v>318</v>
      </c>
      <c r="AB37" s="60">
        <f>AB39</f>
        <v>25427261.379999999</v>
      </c>
      <c r="AC37" s="60">
        <f t="shared" ref="AC37:AH37" si="27">AC39</f>
        <v>25427261.379999999</v>
      </c>
      <c r="AD37" s="60">
        <f t="shared" si="27"/>
        <v>67250000</v>
      </c>
      <c r="AE37" s="60">
        <f t="shared" si="27"/>
        <v>67250000</v>
      </c>
      <c r="AF37" s="60">
        <f t="shared" si="27"/>
        <v>67059034.609999999</v>
      </c>
      <c r="AG37" s="60">
        <f t="shared" si="27"/>
        <v>0</v>
      </c>
      <c r="AH37" s="60">
        <f t="shared" si="27"/>
        <v>0</v>
      </c>
      <c r="AI37" s="444"/>
    </row>
    <row r="38" spans="1:35" hidden="1">
      <c r="A38" s="436"/>
      <c r="B38" s="445"/>
      <c r="C38" s="288">
        <f t="shared" si="1"/>
        <v>0</v>
      </c>
      <c r="D38" s="288">
        <f t="shared" si="2"/>
        <v>0</v>
      </c>
      <c r="E38" s="288">
        <f t="shared" si="3"/>
        <v>0</v>
      </c>
      <c r="F38" s="288">
        <f t="shared" si="4"/>
        <v>0</v>
      </c>
      <c r="G38" s="323"/>
      <c r="H38" s="323"/>
      <c r="I38" s="288">
        <f t="shared" si="5"/>
        <v>0</v>
      </c>
      <c r="J38" s="288">
        <f t="shared" si="6"/>
        <v>0</v>
      </c>
      <c r="K38" s="288">
        <v>0</v>
      </c>
      <c r="L38" s="288">
        <f t="shared" si="7"/>
        <v>0</v>
      </c>
      <c r="M38" s="288">
        <f t="shared" si="8"/>
        <v>0</v>
      </c>
      <c r="N38" s="285"/>
      <c r="O38" s="285"/>
      <c r="P38" s="285"/>
      <c r="Q38" s="285"/>
      <c r="R38" s="44"/>
      <c r="S38" s="124"/>
      <c r="T38" s="124"/>
      <c r="U38" s="124"/>
      <c r="V38" s="124"/>
      <c r="W38" s="38"/>
      <c r="X38" s="38"/>
      <c r="Y38" s="38"/>
      <c r="Z38" s="38"/>
      <c r="AA38" s="146" t="s">
        <v>140</v>
      </c>
      <c r="AB38" s="38"/>
      <c r="AC38" s="38"/>
      <c r="AD38" s="38"/>
      <c r="AE38" s="38"/>
      <c r="AF38" s="38"/>
      <c r="AG38" s="38"/>
      <c r="AH38" s="38"/>
      <c r="AI38" s="444"/>
    </row>
    <row r="39" spans="1:35" hidden="1">
      <c r="A39" s="437"/>
      <c r="B39" s="445"/>
      <c r="C39" s="288">
        <f t="shared" si="1"/>
        <v>67250000</v>
      </c>
      <c r="D39" s="288">
        <f t="shared" si="2"/>
        <v>67250000</v>
      </c>
      <c r="E39" s="288">
        <f t="shared" si="3"/>
        <v>67059034.609999999</v>
      </c>
      <c r="F39" s="288">
        <f t="shared" si="4"/>
        <v>67059034.609999999</v>
      </c>
      <c r="G39" s="323"/>
      <c r="H39" s="323"/>
      <c r="I39" s="288">
        <f t="shared" si="5"/>
        <v>67059034.609999999</v>
      </c>
      <c r="J39" s="288">
        <f t="shared" si="6"/>
        <v>67059034.609999999</v>
      </c>
      <c r="K39" s="288">
        <v>0</v>
      </c>
      <c r="L39" s="288">
        <f t="shared" si="7"/>
        <v>67059034.609999999</v>
      </c>
      <c r="M39" s="288">
        <f t="shared" si="8"/>
        <v>67059034.609999999</v>
      </c>
      <c r="N39" s="286"/>
      <c r="O39" s="286"/>
      <c r="P39" s="286"/>
      <c r="Q39" s="286"/>
      <c r="R39" s="44" t="str">
        <f>'ПР3. 10.ПП1.Дороги.2.Мер.'!C16</f>
        <v>009</v>
      </c>
      <c r="S39" s="44" t="str">
        <f>'ПР3. 10.ПП1.Дороги.2.Мер.'!D16</f>
        <v>04</v>
      </c>
      <c r="T39" s="44" t="str">
        <f>'ПР3. 10.ПП1.Дороги.2.Мер.'!E16</f>
        <v>09</v>
      </c>
      <c r="U39" s="44">
        <f>'ПР3. 10.ПП1.Дороги.2.Мер.'!F16</f>
        <v>1210000130</v>
      </c>
      <c r="V39" s="44">
        <f>'ПР3. 10.ПП1.Дороги.2.Мер.'!G16</f>
        <v>240</v>
      </c>
      <c r="W39" s="38">
        <f>'ПР3. 10.ПП1.Дороги.2.Мер.'!H16</f>
        <v>67250000</v>
      </c>
      <c r="X39" s="38">
        <f>'ПР3. 10.ПП1.Дороги.2.Мер.'!I16</f>
        <v>0</v>
      </c>
      <c r="Y39" s="38">
        <f>'ПР3. 10.ПП1.Дороги.2.Мер.'!J16</f>
        <v>0</v>
      </c>
      <c r="Z39" s="38">
        <f>'ПР3. 10.ПП1.Дороги.2.Мер.'!K16</f>
        <v>67250000</v>
      </c>
      <c r="AA39" s="148" t="s">
        <v>319</v>
      </c>
      <c r="AB39" s="38">
        <f>'[1]06. Пр.1 Распределение. Отч.7'!$V$31</f>
        <v>25427261.379999999</v>
      </c>
      <c r="AC39" s="38">
        <f>'[1]06. Пр.1 Распределение. Отч.7'!$W$31</f>
        <v>25427261.379999999</v>
      </c>
      <c r="AD39" s="38">
        <f>W39</f>
        <v>67250000</v>
      </c>
      <c r="AE39" s="38">
        <f>AD39</f>
        <v>67250000</v>
      </c>
      <c r="AF39" s="38">
        <v>67059034.609999999</v>
      </c>
      <c r="AG39" s="38">
        <f>X39</f>
        <v>0</v>
      </c>
      <c r="AH39" s="38">
        <f>Y39</f>
        <v>0</v>
      </c>
      <c r="AI39" s="444"/>
    </row>
    <row r="40" spans="1:35" ht="45" customHeight="1">
      <c r="A40" s="435" t="s">
        <v>237</v>
      </c>
      <c r="B40" s="445" t="str">
        <f>'ПР3. 10.ПП1.Дороги.2.Мер.'!A17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40" s="288">
        <f t="shared" si="1"/>
        <v>731044.3</v>
      </c>
      <c r="D40" s="288">
        <f t="shared" si="2"/>
        <v>731044.3</v>
      </c>
      <c r="E40" s="288">
        <f t="shared" si="3"/>
        <v>705054.05</v>
      </c>
      <c r="F40" s="288">
        <f t="shared" si="4"/>
        <v>705054.05</v>
      </c>
      <c r="G40" s="323">
        <v>2</v>
      </c>
      <c r="H40" s="323">
        <v>2</v>
      </c>
      <c r="I40" s="288">
        <f t="shared" si="5"/>
        <v>705054.05</v>
      </c>
      <c r="J40" s="288">
        <f t="shared" si="6"/>
        <v>705054.05</v>
      </c>
      <c r="K40" s="288">
        <v>0</v>
      </c>
      <c r="L40" s="288">
        <f t="shared" si="7"/>
        <v>705054.05</v>
      </c>
      <c r="M40" s="288">
        <f t="shared" si="8"/>
        <v>705054.05</v>
      </c>
      <c r="N40" s="284">
        <v>368</v>
      </c>
      <c r="O40" s="284" t="s">
        <v>464</v>
      </c>
      <c r="P40" s="284" t="s">
        <v>465</v>
      </c>
      <c r="Q40" s="284"/>
      <c r="R40" s="125" t="s">
        <v>116</v>
      </c>
      <c r="S40" s="125" t="s">
        <v>116</v>
      </c>
      <c r="T40" s="125" t="s">
        <v>116</v>
      </c>
      <c r="U40" s="123">
        <f>'ПР3. 10.ПП1.Дороги.2.Мер.'!F18</f>
        <v>1210075090</v>
      </c>
      <c r="V40" s="125" t="s">
        <v>116</v>
      </c>
      <c r="W40" s="60">
        <f>W42</f>
        <v>731044.3</v>
      </c>
      <c r="X40" s="60">
        <f t="shared" ref="X40:Z40" si="28">X42</f>
        <v>0</v>
      </c>
      <c r="Y40" s="60">
        <f t="shared" si="28"/>
        <v>0</v>
      </c>
      <c r="Z40" s="60">
        <f t="shared" si="28"/>
        <v>731044.3</v>
      </c>
      <c r="AA40" s="146" t="s">
        <v>318</v>
      </c>
      <c r="AB40" s="60">
        <f>AB42</f>
        <v>5000000</v>
      </c>
      <c r="AC40" s="60">
        <f t="shared" ref="AC40:AH40" si="29">AC42</f>
        <v>4999999.9000000004</v>
      </c>
      <c r="AD40" s="60">
        <f t="shared" si="29"/>
        <v>731044.3</v>
      </c>
      <c r="AE40" s="60">
        <f t="shared" si="29"/>
        <v>731044.3</v>
      </c>
      <c r="AF40" s="60">
        <f t="shared" si="29"/>
        <v>705054.05</v>
      </c>
      <c r="AG40" s="60">
        <f t="shared" si="29"/>
        <v>0</v>
      </c>
      <c r="AH40" s="60">
        <f t="shared" si="29"/>
        <v>0</v>
      </c>
      <c r="AI40" s="444"/>
    </row>
    <row r="41" spans="1:35" hidden="1">
      <c r="A41" s="436"/>
      <c r="B41" s="445"/>
      <c r="C41" s="288">
        <f t="shared" si="1"/>
        <v>0</v>
      </c>
      <c r="D41" s="288">
        <f t="shared" si="2"/>
        <v>0</v>
      </c>
      <c r="E41" s="288">
        <f t="shared" si="3"/>
        <v>0</v>
      </c>
      <c r="F41" s="288">
        <f t="shared" si="4"/>
        <v>0</v>
      </c>
      <c r="G41" s="323"/>
      <c r="H41" s="323"/>
      <c r="I41" s="288">
        <f t="shared" si="5"/>
        <v>0</v>
      </c>
      <c r="J41" s="288">
        <f t="shared" si="6"/>
        <v>0</v>
      </c>
      <c r="K41" s="288">
        <v>0</v>
      </c>
      <c r="L41" s="288">
        <f t="shared" si="7"/>
        <v>0</v>
      </c>
      <c r="M41" s="288">
        <f t="shared" si="8"/>
        <v>0</v>
      </c>
      <c r="N41" s="285"/>
      <c r="O41" s="285"/>
      <c r="P41" s="285"/>
      <c r="Q41" s="285"/>
      <c r="R41" s="44"/>
      <c r="S41" s="124"/>
      <c r="T41" s="124"/>
      <c r="U41" s="124"/>
      <c r="V41" s="124"/>
      <c r="W41" s="38"/>
      <c r="X41" s="38"/>
      <c r="Y41" s="38"/>
      <c r="Z41" s="38"/>
      <c r="AA41" s="146" t="s">
        <v>140</v>
      </c>
      <c r="AB41" s="38"/>
      <c r="AC41" s="38"/>
      <c r="AD41" s="38"/>
      <c r="AE41" s="38"/>
      <c r="AF41" s="38"/>
      <c r="AG41" s="38"/>
      <c r="AH41" s="38"/>
      <c r="AI41" s="444"/>
    </row>
    <row r="42" spans="1:35" hidden="1">
      <c r="A42" s="437"/>
      <c r="B42" s="445"/>
      <c r="C42" s="288">
        <f t="shared" si="1"/>
        <v>731044.3</v>
      </c>
      <c r="D42" s="288">
        <f t="shared" si="2"/>
        <v>731044.3</v>
      </c>
      <c r="E42" s="288">
        <f t="shared" si="3"/>
        <v>705054.05</v>
      </c>
      <c r="F42" s="288">
        <f t="shared" si="4"/>
        <v>705054.05</v>
      </c>
      <c r="G42" s="323"/>
      <c r="H42" s="323"/>
      <c r="I42" s="288">
        <f t="shared" si="5"/>
        <v>705054.05</v>
      </c>
      <c r="J42" s="288">
        <f t="shared" si="6"/>
        <v>705054.05</v>
      </c>
      <c r="K42" s="288">
        <v>0</v>
      </c>
      <c r="L42" s="288">
        <f t="shared" si="7"/>
        <v>705054.05</v>
      </c>
      <c r="M42" s="288">
        <f t="shared" si="8"/>
        <v>705054.05</v>
      </c>
      <c r="N42" s="286"/>
      <c r="O42" s="286"/>
      <c r="P42" s="286"/>
      <c r="Q42" s="286"/>
      <c r="R42" s="44" t="str">
        <f>'ПР3. 10.ПП1.Дороги.2.Мер.'!C17</f>
        <v>009</v>
      </c>
      <c r="S42" s="44" t="str">
        <f>'ПР3. 10.ПП1.Дороги.2.Мер.'!D17</f>
        <v>04</v>
      </c>
      <c r="T42" s="44" t="str">
        <f>'ПР3. 10.ПП1.Дороги.2.Мер.'!E17</f>
        <v>09</v>
      </c>
      <c r="U42" s="44">
        <f>'ПР3. 10.ПП1.Дороги.2.Мер.'!F17</f>
        <v>1210000160</v>
      </c>
      <c r="V42" s="44">
        <f>'ПР3. 10.ПП1.Дороги.2.Мер.'!G17</f>
        <v>240</v>
      </c>
      <c r="W42" s="38">
        <f>'ПР3. 10.ПП1.Дороги.2.Мер.'!H17</f>
        <v>731044.3</v>
      </c>
      <c r="X42" s="38">
        <f>'ПР3. 10.ПП1.Дороги.2.Мер.'!I17</f>
        <v>0</v>
      </c>
      <c r="Y42" s="38">
        <f>'ПР3. 10.ПП1.Дороги.2.Мер.'!J17</f>
        <v>0</v>
      </c>
      <c r="Z42" s="38">
        <f>'ПР3. 10.ПП1.Дороги.2.Мер.'!K17</f>
        <v>731044.3</v>
      </c>
      <c r="AA42" s="148" t="s">
        <v>319</v>
      </c>
      <c r="AB42" s="38">
        <f>'[1]06. Пр.1 Распределение. Отч.7'!$V$22</f>
        <v>5000000</v>
      </c>
      <c r="AC42" s="38">
        <f>'[1]06. Пр.1 Распределение. Отч.7'!$W$22</f>
        <v>4999999.9000000004</v>
      </c>
      <c r="AD42" s="38">
        <f>W42</f>
        <v>731044.3</v>
      </c>
      <c r="AE42" s="38">
        <f>AD42</f>
        <v>731044.3</v>
      </c>
      <c r="AF42" s="38">
        <v>705054.05</v>
      </c>
      <c r="AG42" s="38">
        <f>X42</f>
        <v>0</v>
      </c>
      <c r="AH42" s="38">
        <f>Y42</f>
        <v>0</v>
      </c>
      <c r="AI42" s="444"/>
    </row>
    <row r="43" spans="1:35" ht="45" hidden="1" customHeight="1">
      <c r="A43" s="435" t="s">
        <v>244</v>
      </c>
      <c r="B43" s="445" t="str">
        <f>'ПР3. 10.ПП1.Дороги.2.Мер.'!A18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288">
        <f t="shared" si="1"/>
        <v>13703200</v>
      </c>
      <c r="D43" s="288">
        <f t="shared" si="2"/>
        <v>13703200</v>
      </c>
      <c r="E43" s="288">
        <f t="shared" si="3"/>
        <v>13703200</v>
      </c>
      <c r="F43" s="288">
        <f t="shared" si="4"/>
        <v>13703200</v>
      </c>
      <c r="G43" s="323"/>
      <c r="H43" s="323"/>
      <c r="I43" s="288">
        <f t="shared" si="5"/>
        <v>13703200</v>
      </c>
      <c r="J43" s="288">
        <f t="shared" si="6"/>
        <v>13703200</v>
      </c>
      <c r="K43" s="288">
        <v>0</v>
      </c>
      <c r="L43" s="288">
        <f t="shared" si="7"/>
        <v>13703200</v>
      </c>
      <c r="M43" s="288">
        <f t="shared" si="8"/>
        <v>13703200</v>
      </c>
      <c r="N43" s="284"/>
      <c r="O43" s="284"/>
      <c r="P43" s="284"/>
      <c r="Q43" s="284"/>
      <c r="R43" s="125" t="s">
        <v>116</v>
      </c>
      <c r="S43" s="125" t="s">
        <v>116</v>
      </c>
      <c r="T43" s="125" t="s">
        <v>116</v>
      </c>
      <c r="U43" s="123">
        <f>U45</f>
        <v>1210075090</v>
      </c>
      <c r="V43" s="125" t="s">
        <v>116</v>
      </c>
      <c r="W43" s="60">
        <f>W45</f>
        <v>13703200</v>
      </c>
      <c r="X43" s="60">
        <f t="shared" ref="X43:Z43" si="30">X45</f>
        <v>0</v>
      </c>
      <c r="Y43" s="60">
        <f t="shared" si="30"/>
        <v>0</v>
      </c>
      <c r="Z43" s="60">
        <f t="shared" si="30"/>
        <v>13703200</v>
      </c>
      <c r="AA43" s="146" t="s">
        <v>318</v>
      </c>
      <c r="AB43" s="60">
        <f>AB45</f>
        <v>11862000</v>
      </c>
      <c r="AC43" s="60">
        <f t="shared" ref="AC43" si="31">AC45</f>
        <v>11862000</v>
      </c>
      <c r="AD43" s="60">
        <f>AD45</f>
        <v>13703200</v>
      </c>
      <c r="AE43" s="60">
        <f t="shared" ref="AE43:AH43" si="32">AE45</f>
        <v>13703200</v>
      </c>
      <c r="AF43" s="60">
        <f t="shared" si="32"/>
        <v>13703200</v>
      </c>
      <c r="AG43" s="60">
        <f t="shared" si="32"/>
        <v>0</v>
      </c>
      <c r="AH43" s="60">
        <f t="shared" si="32"/>
        <v>0</v>
      </c>
      <c r="AI43" s="444"/>
    </row>
    <row r="44" spans="1:35" hidden="1">
      <c r="A44" s="436"/>
      <c r="B44" s="445"/>
      <c r="C44" s="288">
        <f t="shared" si="1"/>
        <v>0</v>
      </c>
      <c r="D44" s="288">
        <f t="shared" si="2"/>
        <v>0</v>
      </c>
      <c r="E44" s="288">
        <f t="shared" si="3"/>
        <v>0</v>
      </c>
      <c r="F44" s="288">
        <f t="shared" si="4"/>
        <v>0</v>
      </c>
      <c r="G44" s="323"/>
      <c r="H44" s="323"/>
      <c r="I44" s="288">
        <f t="shared" si="5"/>
        <v>0</v>
      </c>
      <c r="J44" s="288">
        <f t="shared" si="6"/>
        <v>0</v>
      </c>
      <c r="K44" s="288">
        <v>0</v>
      </c>
      <c r="L44" s="288">
        <f t="shared" si="7"/>
        <v>0</v>
      </c>
      <c r="M44" s="288">
        <f t="shared" si="8"/>
        <v>0</v>
      </c>
      <c r="N44" s="285"/>
      <c r="O44" s="285"/>
      <c r="P44" s="285"/>
      <c r="Q44" s="285"/>
      <c r="R44" s="44"/>
      <c r="S44" s="124"/>
      <c r="T44" s="124"/>
      <c r="U44" s="124"/>
      <c r="V44" s="124"/>
      <c r="W44" s="38"/>
      <c r="X44" s="38"/>
      <c r="Y44" s="38"/>
      <c r="Z44" s="38"/>
      <c r="AA44" s="146" t="s">
        <v>140</v>
      </c>
      <c r="AB44" s="38"/>
      <c r="AC44" s="38"/>
      <c r="AD44" s="38"/>
      <c r="AE44" s="38"/>
      <c r="AF44" s="38"/>
      <c r="AG44" s="38"/>
      <c r="AH44" s="38"/>
      <c r="AI44" s="444"/>
    </row>
    <row r="45" spans="1:35" hidden="1">
      <c r="A45" s="437"/>
      <c r="B45" s="445"/>
      <c r="C45" s="288">
        <f t="shared" si="1"/>
        <v>13703200</v>
      </c>
      <c r="D45" s="288">
        <f t="shared" si="2"/>
        <v>13703200</v>
      </c>
      <c r="E45" s="288">
        <f t="shared" si="3"/>
        <v>13703200</v>
      </c>
      <c r="F45" s="288">
        <f t="shared" si="4"/>
        <v>13703200</v>
      </c>
      <c r="G45" s="323"/>
      <c r="H45" s="323"/>
      <c r="I45" s="288">
        <f t="shared" si="5"/>
        <v>13703200</v>
      </c>
      <c r="J45" s="288">
        <f t="shared" si="6"/>
        <v>13703200</v>
      </c>
      <c r="K45" s="288">
        <v>0</v>
      </c>
      <c r="L45" s="288">
        <f t="shared" si="7"/>
        <v>13703200</v>
      </c>
      <c r="M45" s="288">
        <f t="shared" si="8"/>
        <v>13703200</v>
      </c>
      <c r="N45" s="286"/>
      <c r="O45" s="286"/>
      <c r="P45" s="286"/>
      <c r="Q45" s="286"/>
      <c r="R45" s="44" t="str">
        <f>'ПР3. 10.ПП1.Дороги.2.Мер.'!C18</f>
        <v>009</v>
      </c>
      <c r="S45" s="44" t="str">
        <f>'ПР3. 10.ПП1.Дороги.2.Мер.'!D18</f>
        <v>04</v>
      </c>
      <c r="T45" s="44" t="str">
        <f>'ПР3. 10.ПП1.Дороги.2.Мер.'!E18</f>
        <v>09</v>
      </c>
      <c r="U45" s="44">
        <f>'ПР3. 10.ПП1.Дороги.2.Мер.'!F18</f>
        <v>1210075090</v>
      </c>
      <c r="V45" s="44">
        <f>'ПР3. 10.ПП1.Дороги.2.Мер.'!G18</f>
        <v>240</v>
      </c>
      <c r="W45" s="38">
        <f>'ПР3. 10.ПП1.Дороги.2.Мер.'!H18</f>
        <v>13703200</v>
      </c>
      <c r="X45" s="38">
        <f>'ПР3. 10.ПП1.Дороги.2.Мер.'!I18</f>
        <v>0</v>
      </c>
      <c r="Y45" s="38">
        <f>'ПР3. 10.ПП1.Дороги.2.Мер.'!J18</f>
        <v>0</v>
      </c>
      <c r="Z45" s="38">
        <f>'ПР3. 10.ПП1.Дороги.2.Мер.'!K18</f>
        <v>13703200</v>
      </c>
      <c r="AA45" s="148" t="s">
        <v>319</v>
      </c>
      <c r="AB45" s="38">
        <f>'[1]06. Пр.1 Распределение. Отч.7'!$V$25</f>
        <v>11862000</v>
      </c>
      <c r="AC45" s="38">
        <f>'[1]06. Пр.1 Распределение. Отч.7'!$W$25</f>
        <v>11862000</v>
      </c>
      <c r="AD45" s="38">
        <f>W45</f>
        <v>13703200</v>
      </c>
      <c r="AE45" s="38">
        <f>AD45</f>
        <v>13703200</v>
      </c>
      <c r="AF45" s="38">
        <v>13703200</v>
      </c>
      <c r="AG45" s="38">
        <f>X45</f>
        <v>0</v>
      </c>
      <c r="AH45" s="38">
        <f>Y45</f>
        <v>0</v>
      </c>
      <c r="AI45" s="444"/>
    </row>
    <row r="46" spans="1:35" ht="45" hidden="1" customHeight="1">
      <c r="A46" s="435" t="s">
        <v>245</v>
      </c>
      <c r="B46" s="445" t="str">
        <f>'ПР3. 10.ПП1.Дороги.2.Мер.'!A19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6" s="288">
        <f t="shared" si="1"/>
        <v>223236</v>
      </c>
      <c r="D46" s="288">
        <f t="shared" si="2"/>
        <v>223236</v>
      </c>
      <c r="E46" s="288">
        <f t="shared" si="3"/>
        <v>223236</v>
      </c>
      <c r="F46" s="288">
        <f t="shared" si="4"/>
        <v>223236</v>
      </c>
      <c r="G46" s="323"/>
      <c r="H46" s="323"/>
      <c r="I46" s="288">
        <f t="shared" si="5"/>
        <v>223236</v>
      </c>
      <c r="J46" s="288">
        <f t="shared" si="6"/>
        <v>223236</v>
      </c>
      <c r="K46" s="288">
        <v>0</v>
      </c>
      <c r="L46" s="288">
        <f t="shared" si="7"/>
        <v>223236</v>
      </c>
      <c r="M46" s="288">
        <f t="shared" si="8"/>
        <v>223236</v>
      </c>
      <c r="N46" s="284"/>
      <c r="O46" s="284"/>
      <c r="P46" s="284"/>
      <c r="Q46" s="284"/>
      <c r="R46" s="125" t="s">
        <v>116</v>
      </c>
      <c r="S46" s="125" t="s">
        <v>116</v>
      </c>
      <c r="T46" s="125" t="s">
        <v>116</v>
      </c>
      <c r="U46" s="123" t="str">
        <f>U48</f>
        <v>12100S5090</v>
      </c>
      <c r="V46" s="125" t="s">
        <v>116</v>
      </c>
      <c r="W46" s="60">
        <f>W48</f>
        <v>223236</v>
      </c>
      <c r="X46" s="60">
        <f t="shared" ref="X46:Z46" si="33">X48</f>
        <v>0</v>
      </c>
      <c r="Y46" s="60">
        <f t="shared" si="33"/>
        <v>0</v>
      </c>
      <c r="Z46" s="60">
        <f t="shared" si="33"/>
        <v>223236</v>
      </c>
      <c r="AA46" s="146" t="s">
        <v>318</v>
      </c>
      <c r="AB46" s="60">
        <f>AB48</f>
        <v>197597.2</v>
      </c>
      <c r="AC46" s="60">
        <f t="shared" ref="AC46:AH46" si="34">AC48</f>
        <v>197597.2</v>
      </c>
      <c r="AD46" s="60">
        <f t="shared" si="34"/>
        <v>223236</v>
      </c>
      <c r="AE46" s="60">
        <f>AE48</f>
        <v>223236</v>
      </c>
      <c r="AF46" s="60">
        <f>AF48</f>
        <v>223236</v>
      </c>
      <c r="AG46" s="60">
        <f t="shared" si="34"/>
        <v>0</v>
      </c>
      <c r="AH46" s="60">
        <f t="shared" si="34"/>
        <v>0</v>
      </c>
      <c r="AI46" s="444"/>
    </row>
    <row r="47" spans="1:35" hidden="1">
      <c r="A47" s="436"/>
      <c r="B47" s="445"/>
      <c r="C47" s="288">
        <f t="shared" si="1"/>
        <v>0</v>
      </c>
      <c r="D47" s="288">
        <f t="shared" si="2"/>
        <v>0</v>
      </c>
      <c r="E47" s="288">
        <f t="shared" si="3"/>
        <v>0</v>
      </c>
      <c r="F47" s="288">
        <f t="shared" si="4"/>
        <v>0</v>
      </c>
      <c r="G47" s="323"/>
      <c r="H47" s="323"/>
      <c r="I47" s="288">
        <f t="shared" si="5"/>
        <v>0</v>
      </c>
      <c r="J47" s="288">
        <f t="shared" si="6"/>
        <v>0</v>
      </c>
      <c r="K47" s="288">
        <v>0</v>
      </c>
      <c r="L47" s="288">
        <f t="shared" si="7"/>
        <v>0</v>
      </c>
      <c r="M47" s="288">
        <f t="shared" si="8"/>
        <v>0</v>
      </c>
      <c r="N47" s="285"/>
      <c r="O47" s="285"/>
      <c r="P47" s="285"/>
      <c r="Q47" s="285"/>
      <c r="R47" s="44"/>
      <c r="S47" s="124"/>
      <c r="T47" s="124"/>
      <c r="U47" s="124"/>
      <c r="V47" s="124"/>
      <c r="W47" s="38"/>
      <c r="X47" s="38"/>
      <c r="Y47" s="38"/>
      <c r="Z47" s="38"/>
      <c r="AA47" s="146" t="s">
        <v>140</v>
      </c>
      <c r="AB47" s="38"/>
      <c r="AC47" s="38"/>
      <c r="AD47" s="38"/>
      <c r="AE47" s="38"/>
      <c r="AF47" s="38"/>
      <c r="AG47" s="60"/>
      <c r="AH47" s="60"/>
      <c r="AI47" s="444"/>
    </row>
    <row r="48" spans="1:35" hidden="1">
      <c r="A48" s="437"/>
      <c r="B48" s="445"/>
      <c r="C48" s="288">
        <f t="shared" si="1"/>
        <v>223236</v>
      </c>
      <c r="D48" s="288">
        <f t="shared" si="2"/>
        <v>223236</v>
      </c>
      <c r="E48" s="288">
        <f t="shared" si="3"/>
        <v>223236</v>
      </c>
      <c r="F48" s="288">
        <f t="shared" si="4"/>
        <v>223236</v>
      </c>
      <c r="G48" s="323"/>
      <c r="H48" s="323"/>
      <c r="I48" s="288">
        <f t="shared" si="5"/>
        <v>223236</v>
      </c>
      <c r="J48" s="288">
        <f t="shared" si="6"/>
        <v>223236</v>
      </c>
      <c r="K48" s="288">
        <v>0</v>
      </c>
      <c r="L48" s="288">
        <f t="shared" si="7"/>
        <v>223236</v>
      </c>
      <c r="M48" s="288">
        <f t="shared" si="8"/>
        <v>223236</v>
      </c>
      <c r="N48" s="286"/>
      <c r="O48" s="286"/>
      <c r="P48" s="286"/>
      <c r="Q48" s="286"/>
      <c r="R48" s="44" t="str">
        <f>'ПР3. 10.ПП1.Дороги.2.Мер.'!C19</f>
        <v>009</v>
      </c>
      <c r="S48" s="44" t="str">
        <f>'ПР3. 10.ПП1.Дороги.2.Мер.'!D19</f>
        <v>04</v>
      </c>
      <c r="T48" s="44" t="str">
        <f>'ПР3. 10.ПП1.Дороги.2.Мер.'!E19</f>
        <v>09</v>
      </c>
      <c r="U48" s="44" t="str">
        <f>'ПР3. 10.ПП1.Дороги.2.Мер.'!F19</f>
        <v>12100S5090</v>
      </c>
      <c r="V48" s="44">
        <f>'ПР3. 10.ПП1.Дороги.2.Мер.'!G19</f>
        <v>240</v>
      </c>
      <c r="W48" s="38">
        <f>'ПР3. 10.ПП1.Дороги.2.Мер.'!H19</f>
        <v>223236</v>
      </c>
      <c r="X48" s="38">
        <f>'ПР3. 10.ПП1.Дороги.2.Мер.'!I19</f>
        <v>0</v>
      </c>
      <c r="Y48" s="38">
        <f>'ПР3. 10.ПП1.Дороги.2.Мер.'!J19</f>
        <v>0</v>
      </c>
      <c r="Z48" s="38">
        <f>'ПР3. 10.ПП1.Дороги.2.Мер.'!K19</f>
        <v>223236</v>
      </c>
      <c r="AA48" s="148" t="s">
        <v>319</v>
      </c>
      <c r="AB48" s="38">
        <f>'[1]06. Пр.1 Распределение. Отч.7'!$V$28</f>
        <v>197597.2</v>
      </c>
      <c r="AC48" s="38">
        <f>'[1]06. Пр.1 Распределение. Отч.7'!$W$28</f>
        <v>197597.2</v>
      </c>
      <c r="AD48" s="38">
        <f>W48</f>
        <v>223236</v>
      </c>
      <c r="AE48" s="38">
        <f>AD48</f>
        <v>223236</v>
      </c>
      <c r="AF48" s="38">
        <v>223236</v>
      </c>
      <c r="AG48" s="38">
        <f>X48</f>
        <v>0</v>
      </c>
      <c r="AH48" s="38">
        <f>Y48</f>
        <v>0</v>
      </c>
      <c r="AI48" s="444"/>
    </row>
    <row r="49" spans="1:35" s="318" customFormat="1" ht="47.25" customHeight="1">
      <c r="A49" s="441" t="s">
        <v>7</v>
      </c>
      <c r="B49" s="478" t="s">
        <v>456</v>
      </c>
      <c r="C49" s="312">
        <f>C54+C57+C60+C66+C73</f>
        <v>844580</v>
      </c>
      <c r="D49" s="312">
        <f t="shared" ref="D49:M49" si="35">D54+D57+D60+D66+D73</f>
        <v>844580</v>
      </c>
      <c r="E49" s="312">
        <f t="shared" si="35"/>
        <v>715980</v>
      </c>
      <c r="F49" s="312">
        <f t="shared" si="35"/>
        <v>715980</v>
      </c>
      <c r="G49" s="322">
        <f t="shared" si="35"/>
        <v>21</v>
      </c>
      <c r="H49" s="322">
        <f t="shared" si="35"/>
        <v>21</v>
      </c>
      <c r="I49" s="312">
        <f t="shared" si="35"/>
        <v>715980</v>
      </c>
      <c r="J49" s="312">
        <f t="shared" si="35"/>
        <v>715980</v>
      </c>
      <c r="K49" s="312">
        <f t="shared" si="35"/>
        <v>0</v>
      </c>
      <c r="L49" s="312">
        <f t="shared" si="35"/>
        <v>715980</v>
      </c>
      <c r="M49" s="312">
        <f t="shared" si="35"/>
        <v>715980</v>
      </c>
      <c r="N49" s="288" t="s">
        <v>163</v>
      </c>
      <c r="O49" s="288" t="s">
        <v>163</v>
      </c>
      <c r="P49" s="288" t="s">
        <v>163</v>
      </c>
      <c r="Q49" s="295"/>
      <c r="R49" s="455" t="s">
        <v>5</v>
      </c>
      <c r="S49" s="455" t="str">
        <f>R49</f>
        <v>Х</v>
      </c>
      <c r="T49" s="455" t="str">
        <f>S49</f>
        <v>Х</v>
      </c>
      <c r="U49" s="455">
        <v>1220000000</v>
      </c>
      <c r="V49" s="455" t="s">
        <v>116</v>
      </c>
      <c r="W49" s="449">
        <f>SUM(W54:W81)/2</f>
        <v>1844580</v>
      </c>
      <c r="X49" s="449">
        <f>SUM(X54:X81)/2</f>
        <v>1370000</v>
      </c>
      <c r="Y49" s="449">
        <f>SUM(Y54:Y81)/2</f>
        <v>1370000</v>
      </c>
      <c r="Z49" s="449">
        <f>SUM(Z54:Z81)/2</f>
        <v>4584580</v>
      </c>
      <c r="AA49" s="316" t="s">
        <v>318</v>
      </c>
      <c r="AB49" s="63">
        <f>AB51+AB52</f>
        <v>1691532</v>
      </c>
      <c r="AC49" s="63">
        <f t="shared" ref="AC49:AH49" si="36">AC51+AC52</f>
        <v>1058372</v>
      </c>
      <c r="AD49" s="63">
        <f t="shared" si="36"/>
        <v>1953110</v>
      </c>
      <c r="AE49" s="63">
        <f t="shared" si="36"/>
        <v>1844580</v>
      </c>
      <c r="AF49" s="63">
        <f t="shared" si="36"/>
        <v>1015980</v>
      </c>
      <c r="AG49" s="63">
        <f t="shared" si="36"/>
        <v>1370000</v>
      </c>
      <c r="AH49" s="63">
        <f t="shared" si="36"/>
        <v>1370000</v>
      </c>
      <c r="AI49" s="444"/>
    </row>
    <row r="50" spans="1:35" hidden="1">
      <c r="A50" s="442"/>
      <c r="B50" s="478"/>
      <c r="C50" s="288">
        <f t="shared" si="1"/>
        <v>0</v>
      </c>
      <c r="D50" s="288">
        <f t="shared" si="2"/>
        <v>0</v>
      </c>
      <c r="E50" s="288">
        <f t="shared" si="3"/>
        <v>0</v>
      </c>
      <c r="F50" s="288">
        <f t="shared" si="4"/>
        <v>0</v>
      </c>
      <c r="G50" s="323"/>
      <c r="H50" s="323"/>
      <c r="I50" s="288">
        <f t="shared" si="5"/>
        <v>0</v>
      </c>
      <c r="J50" s="288">
        <f t="shared" si="6"/>
        <v>0</v>
      </c>
      <c r="K50" s="288">
        <v>0</v>
      </c>
      <c r="L50" s="288">
        <f t="shared" si="7"/>
        <v>0</v>
      </c>
      <c r="M50" s="288">
        <f t="shared" si="8"/>
        <v>0</v>
      </c>
      <c r="N50" s="296"/>
      <c r="O50" s="296"/>
      <c r="P50" s="296"/>
      <c r="Q50" s="296"/>
      <c r="R50" s="456"/>
      <c r="S50" s="456"/>
      <c r="T50" s="456"/>
      <c r="U50" s="456"/>
      <c r="V50" s="456"/>
      <c r="W50" s="450"/>
      <c r="X50" s="450"/>
      <c r="Y50" s="450"/>
      <c r="Z50" s="450"/>
      <c r="AA50" s="146" t="s">
        <v>140</v>
      </c>
      <c r="AB50" s="63"/>
      <c r="AC50" s="63"/>
      <c r="AD50" s="63"/>
      <c r="AE50" s="63"/>
      <c r="AF50" s="63"/>
      <c r="AG50" s="63"/>
      <c r="AH50" s="63"/>
      <c r="AI50" s="444"/>
    </row>
    <row r="51" spans="1:35" hidden="1">
      <c r="A51" s="442"/>
      <c r="B51" s="478"/>
      <c r="C51" s="288">
        <f t="shared" si="1"/>
        <v>0</v>
      </c>
      <c r="D51" s="288">
        <f t="shared" si="2"/>
        <v>0</v>
      </c>
      <c r="E51" s="288">
        <f t="shared" si="3"/>
        <v>907450</v>
      </c>
      <c r="F51" s="288">
        <f t="shared" si="4"/>
        <v>907450</v>
      </c>
      <c r="G51" s="323"/>
      <c r="H51" s="323"/>
      <c r="I51" s="288">
        <f t="shared" si="5"/>
        <v>907450</v>
      </c>
      <c r="J51" s="288">
        <f t="shared" si="6"/>
        <v>907450</v>
      </c>
      <c r="K51" s="288">
        <v>0</v>
      </c>
      <c r="L51" s="288">
        <f t="shared" si="7"/>
        <v>907450</v>
      </c>
      <c r="M51" s="288">
        <f t="shared" si="8"/>
        <v>907450</v>
      </c>
      <c r="N51" s="296"/>
      <c r="O51" s="296"/>
      <c r="P51" s="296"/>
      <c r="Q51" s="296"/>
      <c r="R51" s="456"/>
      <c r="S51" s="456"/>
      <c r="T51" s="456"/>
      <c r="U51" s="456"/>
      <c r="V51" s="456"/>
      <c r="W51" s="450"/>
      <c r="X51" s="450"/>
      <c r="Y51" s="450"/>
      <c r="Z51" s="450"/>
      <c r="AA51" s="148" t="s">
        <v>319</v>
      </c>
      <c r="AB51" s="63">
        <v>1691532</v>
      </c>
      <c r="AC51" s="63">
        <v>1058372</v>
      </c>
      <c r="AD51" s="63">
        <f>W49</f>
        <v>1844580</v>
      </c>
      <c r="AE51" s="63">
        <f>SUM(AE54:AE72)/2</f>
        <v>1736050</v>
      </c>
      <c r="AF51" s="63">
        <f>SUM(AF54:AF72)/2</f>
        <v>907450</v>
      </c>
      <c r="AG51" s="63">
        <f>'ПР5. 13.ПП2.БДД.2.Мер.'!I22</f>
        <v>1370000</v>
      </c>
      <c r="AH51" s="63">
        <f>'ПР5. 13.ПП2.БДД.2.Мер.'!J22</f>
        <v>1370000</v>
      </c>
      <c r="AI51" s="444"/>
    </row>
    <row r="52" spans="1:35" ht="30" hidden="1">
      <c r="A52" s="443"/>
      <c r="B52" s="478"/>
      <c r="C52" s="288">
        <f t="shared" si="1"/>
        <v>0</v>
      </c>
      <c r="D52" s="288">
        <f t="shared" si="2"/>
        <v>0</v>
      </c>
      <c r="E52" s="288">
        <f t="shared" si="3"/>
        <v>108530</v>
      </c>
      <c r="F52" s="288">
        <f t="shared" si="4"/>
        <v>108530</v>
      </c>
      <c r="G52" s="323"/>
      <c r="H52" s="323"/>
      <c r="I52" s="288">
        <f t="shared" si="5"/>
        <v>108530</v>
      </c>
      <c r="J52" s="288">
        <f t="shared" si="6"/>
        <v>108530</v>
      </c>
      <c r="K52" s="288">
        <v>0</v>
      </c>
      <c r="L52" s="288">
        <f t="shared" si="7"/>
        <v>108530</v>
      </c>
      <c r="M52" s="288">
        <f t="shared" si="8"/>
        <v>108530</v>
      </c>
      <c r="N52" s="297"/>
      <c r="O52" s="297"/>
      <c r="P52" s="297"/>
      <c r="Q52" s="297"/>
      <c r="R52" s="457"/>
      <c r="S52" s="457"/>
      <c r="T52" s="457"/>
      <c r="U52" s="457"/>
      <c r="V52" s="457"/>
      <c r="W52" s="451"/>
      <c r="X52" s="451"/>
      <c r="Y52" s="451"/>
      <c r="Z52" s="451"/>
      <c r="AA52" s="148" t="str">
        <f>AA76</f>
        <v xml:space="preserve">      Муниципальное казенное учреждение "Управление образования"</v>
      </c>
      <c r="AB52" s="63"/>
      <c r="AC52" s="63"/>
      <c r="AD52" s="63">
        <f>AD74+AD78</f>
        <v>108530</v>
      </c>
      <c r="AE52" s="63">
        <f t="shared" ref="AE52:AH52" si="37">AE74+AE78</f>
        <v>108530</v>
      </c>
      <c r="AF52" s="63">
        <f t="shared" si="37"/>
        <v>108530</v>
      </c>
      <c r="AG52" s="63">
        <f t="shared" si="37"/>
        <v>0</v>
      </c>
      <c r="AH52" s="63">
        <f t="shared" si="37"/>
        <v>0</v>
      </c>
      <c r="AI52" s="444"/>
    </row>
    <row r="53" spans="1:35" s="209" customFormat="1" hidden="1">
      <c r="A53" s="206"/>
      <c r="B53" s="207" t="s">
        <v>261</v>
      </c>
      <c r="C53" s="288">
        <f t="shared" si="1"/>
        <v>1844580</v>
      </c>
      <c r="D53" s="288">
        <f t="shared" si="2"/>
        <v>1844580</v>
      </c>
      <c r="E53" s="288">
        <f t="shared" si="3"/>
        <v>0</v>
      </c>
      <c r="F53" s="288">
        <f t="shared" si="4"/>
        <v>0</v>
      </c>
      <c r="G53" s="323"/>
      <c r="H53" s="323"/>
      <c r="I53" s="288">
        <f t="shared" si="5"/>
        <v>0</v>
      </c>
      <c r="J53" s="288">
        <f t="shared" si="6"/>
        <v>0</v>
      </c>
      <c r="K53" s="288">
        <v>0</v>
      </c>
      <c r="L53" s="288">
        <f t="shared" si="7"/>
        <v>0</v>
      </c>
      <c r="M53" s="288">
        <f t="shared" si="8"/>
        <v>0</v>
      </c>
      <c r="N53" s="207"/>
      <c r="O53" s="207"/>
      <c r="P53" s="207"/>
      <c r="Q53" s="207"/>
      <c r="R53" s="208"/>
      <c r="S53" s="208"/>
      <c r="T53" s="208"/>
      <c r="U53" s="208"/>
      <c r="V53" s="208"/>
      <c r="W53" s="139">
        <f>'ПР5. 13.ПП2.БДД.2.Мер.'!H20</f>
        <v>1844580</v>
      </c>
      <c r="X53" s="139">
        <f>'ПР5. 13.ПП2.БДД.2.Мер.'!I20</f>
        <v>1370000</v>
      </c>
      <c r="Y53" s="139">
        <f>'ПР5. 13.ПП2.БДД.2.Мер.'!J20</f>
        <v>1370000</v>
      </c>
      <c r="Z53" s="139">
        <f>'ПР5. 13.ПП2.БДД.2.Мер.'!K20</f>
        <v>4584580</v>
      </c>
      <c r="AA53" s="139"/>
      <c r="AB53" s="139"/>
      <c r="AC53" s="139"/>
      <c r="AD53" s="139">
        <f>'ПР5. 13.ПП2.БДД.2.Мер.'!H20</f>
        <v>1844580</v>
      </c>
      <c r="AE53" s="139"/>
      <c r="AF53" s="139"/>
      <c r="AG53" s="139">
        <f>'ПР5. 13.ПП2.БДД.2.Мер.'!I20</f>
        <v>1370000</v>
      </c>
      <c r="AH53" s="139">
        <f>'ПР5. 13.ПП2.БДД.2.Мер.'!K20</f>
        <v>4584580</v>
      </c>
      <c r="AI53" s="444"/>
    </row>
    <row r="54" spans="1:35" ht="63.75" customHeight="1">
      <c r="A54" s="435" t="s">
        <v>28</v>
      </c>
      <c r="B54" s="445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4" s="288">
        <f t="shared" si="1"/>
        <v>200000</v>
      </c>
      <c r="D54" s="288">
        <f t="shared" si="2"/>
        <v>200000</v>
      </c>
      <c r="E54" s="308">
        <f t="shared" si="3"/>
        <v>71400</v>
      </c>
      <c r="F54" s="308">
        <f t="shared" si="4"/>
        <v>71400</v>
      </c>
      <c r="G54" s="324">
        <v>2</v>
      </c>
      <c r="H54" s="324">
        <v>2</v>
      </c>
      <c r="I54" s="308">
        <f t="shared" si="5"/>
        <v>71400</v>
      </c>
      <c r="J54" s="308">
        <f t="shared" si="6"/>
        <v>71400</v>
      </c>
      <c r="K54" s="308">
        <v>0</v>
      </c>
      <c r="L54" s="308">
        <f t="shared" si="7"/>
        <v>71400</v>
      </c>
      <c r="M54" s="308">
        <f t="shared" si="8"/>
        <v>71400</v>
      </c>
      <c r="N54" s="304">
        <v>5</v>
      </c>
      <c r="O54" s="304" t="s">
        <v>469</v>
      </c>
      <c r="P54" s="304" t="s">
        <v>470</v>
      </c>
      <c r="Q54" s="284"/>
      <c r="R54" s="125" t="s">
        <v>116</v>
      </c>
      <c r="S54" s="125" t="s">
        <v>116</v>
      </c>
      <c r="T54" s="125" t="s">
        <v>116</v>
      </c>
      <c r="U54" s="123" t="str">
        <f>U56</f>
        <v>1220000010</v>
      </c>
      <c r="V54" s="125" t="s">
        <v>116</v>
      </c>
      <c r="W54" s="60">
        <f>W56</f>
        <v>200000</v>
      </c>
      <c r="X54" s="60">
        <f t="shared" ref="X54:Z54" si="38">X56</f>
        <v>200000</v>
      </c>
      <c r="Y54" s="60">
        <f t="shared" si="38"/>
        <v>200000</v>
      </c>
      <c r="Z54" s="60">
        <f t="shared" si="38"/>
        <v>600000</v>
      </c>
      <c r="AA54" s="146" t="s">
        <v>318</v>
      </c>
      <c r="AB54" s="60">
        <f>AB56</f>
        <v>180240</v>
      </c>
      <c r="AC54" s="60">
        <f t="shared" ref="AC54:AH54" si="39">AC56</f>
        <v>74580</v>
      </c>
      <c r="AD54" s="60">
        <f t="shared" si="39"/>
        <v>200000</v>
      </c>
      <c r="AE54" s="60">
        <f t="shared" si="39"/>
        <v>200000</v>
      </c>
      <c r="AF54" s="60">
        <f t="shared" si="39"/>
        <v>71400</v>
      </c>
      <c r="AG54" s="60">
        <f t="shared" si="39"/>
        <v>200000</v>
      </c>
      <c r="AH54" s="60">
        <f t="shared" si="39"/>
        <v>200000</v>
      </c>
      <c r="AI54" s="444"/>
    </row>
    <row r="55" spans="1:35" hidden="1">
      <c r="A55" s="436"/>
      <c r="B55" s="445"/>
      <c r="C55" s="288">
        <f t="shared" si="1"/>
        <v>0</v>
      </c>
      <c r="D55" s="288">
        <f t="shared" si="2"/>
        <v>0</v>
      </c>
      <c r="E55" s="308">
        <f t="shared" si="3"/>
        <v>0</v>
      </c>
      <c r="F55" s="308">
        <f t="shared" si="4"/>
        <v>0</v>
      </c>
      <c r="G55" s="324"/>
      <c r="H55" s="324"/>
      <c r="I55" s="308">
        <f t="shared" si="5"/>
        <v>0</v>
      </c>
      <c r="J55" s="308">
        <f t="shared" si="6"/>
        <v>0</v>
      </c>
      <c r="K55" s="308">
        <v>0</v>
      </c>
      <c r="L55" s="308">
        <f t="shared" si="7"/>
        <v>0</v>
      </c>
      <c r="M55" s="308">
        <f t="shared" si="8"/>
        <v>0</v>
      </c>
      <c r="N55" s="304"/>
      <c r="O55" s="304"/>
      <c r="P55" s="304"/>
      <c r="Q55" s="285"/>
      <c r="R55" s="44"/>
      <c r="S55" s="124"/>
      <c r="T55" s="124"/>
      <c r="U55" s="124"/>
      <c r="V55" s="124"/>
      <c r="W55" s="38"/>
      <c r="X55" s="38"/>
      <c r="Y55" s="38"/>
      <c r="Z55" s="38"/>
      <c r="AA55" s="146" t="s">
        <v>140</v>
      </c>
      <c r="AB55" s="38"/>
      <c r="AC55" s="38"/>
      <c r="AD55" s="38"/>
      <c r="AE55" s="38"/>
      <c r="AF55" s="38"/>
      <c r="AG55" s="38"/>
      <c r="AH55" s="38"/>
      <c r="AI55" s="444"/>
    </row>
    <row r="56" spans="1:35" hidden="1">
      <c r="A56" s="437"/>
      <c r="B56" s="445"/>
      <c r="C56" s="288">
        <f t="shared" si="1"/>
        <v>200000</v>
      </c>
      <c r="D56" s="288">
        <f t="shared" si="2"/>
        <v>200000</v>
      </c>
      <c r="E56" s="308">
        <f t="shared" si="3"/>
        <v>71400</v>
      </c>
      <c r="F56" s="308">
        <f t="shared" si="4"/>
        <v>71400</v>
      </c>
      <c r="G56" s="324"/>
      <c r="H56" s="324"/>
      <c r="I56" s="308">
        <f t="shared" si="5"/>
        <v>71400</v>
      </c>
      <c r="J56" s="308">
        <f t="shared" si="6"/>
        <v>71400</v>
      </c>
      <c r="K56" s="308">
        <v>0</v>
      </c>
      <c r="L56" s="308">
        <f t="shared" si="7"/>
        <v>71400</v>
      </c>
      <c r="M56" s="308">
        <f t="shared" si="8"/>
        <v>71400</v>
      </c>
      <c r="N56" s="304"/>
      <c r="O56" s="304"/>
      <c r="P56" s="304"/>
      <c r="Q56" s="286"/>
      <c r="R56" s="44" t="str">
        <f>'ПР5. 13.ПП2.БДД.2.Мер.'!C9</f>
        <v>009</v>
      </c>
      <c r="S56" s="44" t="str">
        <f>'ПР5. 13.ПП2.БДД.2.Мер.'!D9</f>
        <v>05</v>
      </c>
      <c r="T56" s="44" t="str">
        <f>'ПР5. 13.ПП2.БДД.2.Мер.'!E9</f>
        <v>03</v>
      </c>
      <c r="U56" s="44" t="str">
        <f>'ПР5. 13.ПП2.БДД.2.Мер.'!F9</f>
        <v>1220000010</v>
      </c>
      <c r="V56" s="44" t="str">
        <f>'ПР5. 13.ПП2.БДД.2.Мер.'!G9</f>
        <v>240</v>
      </c>
      <c r="W56" s="38">
        <f>'ПР5. 13.ПП2.БДД.2.Мер.'!H9</f>
        <v>200000</v>
      </c>
      <c r="X56" s="38">
        <f>'ПР5. 13.ПП2.БДД.2.Мер.'!I9</f>
        <v>200000</v>
      </c>
      <c r="Y56" s="38">
        <f>'ПР5. 13.ПП2.БДД.2.Мер.'!J9</f>
        <v>200000</v>
      </c>
      <c r="Z56" s="38">
        <f>'ПР5. 13.ПП2.БДД.2.Мер.'!K9</f>
        <v>600000</v>
      </c>
      <c r="AA56" s="148" t="s">
        <v>319</v>
      </c>
      <c r="AB56" s="38">
        <f>'[1]06. Пр.1 Распределение. Отч.7'!$V$68</f>
        <v>180240</v>
      </c>
      <c r="AC56" s="38">
        <f>'[1]06. Пр.1 Распределение. Отч.7'!$W$68</f>
        <v>74580</v>
      </c>
      <c r="AD56" s="38">
        <f>W56</f>
        <v>200000</v>
      </c>
      <c r="AE56" s="38">
        <f>AD56</f>
        <v>200000</v>
      </c>
      <c r="AF56" s="38">
        <v>71400</v>
      </c>
      <c r="AG56" s="38">
        <f>X56</f>
        <v>200000</v>
      </c>
      <c r="AH56" s="38">
        <f>Y56</f>
        <v>200000</v>
      </c>
      <c r="AI56" s="444"/>
    </row>
    <row r="57" spans="1:35" ht="61.5" customHeight="1">
      <c r="A57" s="435" t="s">
        <v>29</v>
      </c>
      <c r="B57" s="445" t="str">
        <f>'ПР5. 13.ПП2.БДД.2.Мер.'!A11</f>
        <v>Проведение конкурсов по тематике "Безопасность дорожного движения в ЗАТО Железногорск"</v>
      </c>
      <c r="C57" s="288">
        <f t="shared" si="1"/>
        <v>80000</v>
      </c>
      <c r="D57" s="288">
        <f t="shared" si="2"/>
        <v>80000</v>
      </c>
      <c r="E57" s="308">
        <f t="shared" si="3"/>
        <v>80000</v>
      </c>
      <c r="F57" s="308">
        <f t="shared" si="4"/>
        <v>80000</v>
      </c>
      <c r="G57" s="305">
        <v>1</v>
      </c>
      <c r="H57" s="305">
        <v>1</v>
      </c>
      <c r="I57" s="308">
        <f t="shared" si="5"/>
        <v>80000</v>
      </c>
      <c r="J57" s="308">
        <f t="shared" si="6"/>
        <v>80000</v>
      </c>
      <c r="K57" s="308">
        <v>0</v>
      </c>
      <c r="L57" s="308">
        <f t="shared" si="7"/>
        <v>80000</v>
      </c>
      <c r="M57" s="308">
        <f t="shared" si="8"/>
        <v>80000</v>
      </c>
      <c r="N57" s="304">
        <v>91</v>
      </c>
      <c r="O57" s="304" t="s">
        <v>471</v>
      </c>
      <c r="P57" s="304" t="s">
        <v>473</v>
      </c>
      <c r="Q57" s="284"/>
      <c r="R57" s="125" t="s">
        <v>116</v>
      </c>
      <c r="S57" s="125" t="s">
        <v>116</v>
      </c>
      <c r="T57" s="125" t="s">
        <v>116</v>
      </c>
      <c r="U57" s="123" t="str">
        <f>U59</f>
        <v>1220000020</v>
      </c>
      <c r="V57" s="125" t="s">
        <v>116</v>
      </c>
      <c r="W57" s="60">
        <f>W59</f>
        <v>80000</v>
      </c>
      <c r="X57" s="60">
        <f t="shared" ref="X57:Z57" si="40">X59</f>
        <v>80000</v>
      </c>
      <c r="Y57" s="60">
        <f t="shared" si="40"/>
        <v>80000</v>
      </c>
      <c r="Z57" s="60">
        <f t="shared" si="40"/>
        <v>240000</v>
      </c>
      <c r="AA57" s="146" t="s">
        <v>318</v>
      </c>
      <c r="AB57" s="60">
        <f>AB59</f>
        <v>80000</v>
      </c>
      <c r="AC57" s="60">
        <f t="shared" ref="AC57:AH57" si="41">AC59</f>
        <v>80000</v>
      </c>
      <c r="AD57" s="60">
        <f t="shared" si="41"/>
        <v>80000</v>
      </c>
      <c r="AE57" s="60">
        <f t="shared" si="41"/>
        <v>80000</v>
      </c>
      <c r="AF57" s="60">
        <f t="shared" si="41"/>
        <v>80000</v>
      </c>
      <c r="AG57" s="60">
        <f t="shared" si="41"/>
        <v>80000</v>
      </c>
      <c r="AH57" s="60">
        <f t="shared" si="41"/>
        <v>80000</v>
      </c>
      <c r="AI57" s="444"/>
    </row>
    <row r="58" spans="1:35" hidden="1">
      <c r="A58" s="436"/>
      <c r="B58" s="445"/>
      <c r="C58" s="288">
        <f t="shared" si="1"/>
        <v>0</v>
      </c>
      <c r="D58" s="288">
        <f t="shared" si="2"/>
        <v>0</v>
      </c>
      <c r="E58" s="308">
        <f t="shared" si="3"/>
        <v>0</v>
      </c>
      <c r="F58" s="308">
        <f t="shared" si="4"/>
        <v>0</v>
      </c>
      <c r="G58" s="324"/>
      <c r="H58" s="324"/>
      <c r="I58" s="308">
        <f t="shared" si="5"/>
        <v>0</v>
      </c>
      <c r="J58" s="308">
        <f t="shared" si="6"/>
        <v>0</v>
      </c>
      <c r="K58" s="308">
        <v>0</v>
      </c>
      <c r="L58" s="308">
        <f t="shared" si="7"/>
        <v>0</v>
      </c>
      <c r="M58" s="308">
        <f t="shared" si="8"/>
        <v>0</v>
      </c>
      <c r="N58" s="304"/>
      <c r="O58" s="304"/>
      <c r="P58" s="304"/>
      <c r="Q58" s="285"/>
      <c r="R58" s="44"/>
      <c r="S58" s="124"/>
      <c r="T58" s="124"/>
      <c r="U58" s="124"/>
      <c r="V58" s="124"/>
      <c r="W58" s="38"/>
      <c r="X58" s="38"/>
      <c r="Y58" s="38"/>
      <c r="Z58" s="38"/>
      <c r="AA58" s="146" t="s">
        <v>140</v>
      </c>
      <c r="AB58" s="38"/>
      <c r="AC58" s="38"/>
      <c r="AD58" s="38"/>
      <c r="AE58" s="38"/>
      <c r="AF58" s="38"/>
      <c r="AG58" s="38"/>
      <c r="AH58" s="38"/>
      <c r="AI58" s="444"/>
    </row>
    <row r="59" spans="1:35" hidden="1">
      <c r="A59" s="437"/>
      <c r="B59" s="445"/>
      <c r="C59" s="288">
        <f t="shared" si="1"/>
        <v>80000</v>
      </c>
      <c r="D59" s="288">
        <f t="shared" si="2"/>
        <v>80000</v>
      </c>
      <c r="E59" s="308">
        <f t="shared" si="3"/>
        <v>80000</v>
      </c>
      <c r="F59" s="308">
        <f t="shared" si="4"/>
        <v>80000</v>
      </c>
      <c r="G59" s="324"/>
      <c r="H59" s="324"/>
      <c r="I59" s="308">
        <f t="shared" si="5"/>
        <v>80000</v>
      </c>
      <c r="J59" s="308">
        <f t="shared" si="6"/>
        <v>80000</v>
      </c>
      <c r="K59" s="308">
        <v>0</v>
      </c>
      <c r="L59" s="308">
        <f t="shared" si="7"/>
        <v>80000</v>
      </c>
      <c r="M59" s="308">
        <f t="shared" si="8"/>
        <v>80000</v>
      </c>
      <c r="N59" s="304"/>
      <c r="O59" s="304"/>
      <c r="P59" s="304"/>
      <c r="Q59" s="286"/>
      <c r="R59" s="44" t="str">
        <f>'ПР5. 13.ПП2.БДД.2.Мер.'!C11</f>
        <v>009</v>
      </c>
      <c r="S59" s="44" t="str">
        <f>'ПР5. 13.ПП2.БДД.2.Мер.'!D11</f>
        <v>01</v>
      </c>
      <c r="T59" s="44" t="str">
        <f>'ПР5. 13.ПП2.БДД.2.Мер.'!E11</f>
        <v>13</v>
      </c>
      <c r="U59" s="44" t="str">
        <f>'ПР5. 13.ПП2.БДД.2.Мер.'!F11</f>
        <v>1220000020</v>
      </c>
      <c r="V59" s="44" t="str">
        <f>'ПР5. 13.ПП2.БДД.2.Мер.'!G11</f>
        <v>240</v>
      </c>
      <c r="W59" s="38">
        <f>'ПР5. 13.ПП2.БДД.2.Мер.'!H11</f>
        <v>80000</v>
      </c>
      <c r="X59" s="38">
        <f>'ПР5. 13.ПП2.БДД.2.Мер.'!I11</f>
        <v>80000</v>
      </c>
      <c r="Y59" s="38">
        <f>'ПР5. 13.ПП2.БДД.2.Мер.'!J11</f>
        <v>80000</v>
      </c>
      <c r="Z59" s="38">
        <f>'ПР5. 13.ПП2.БДД.2.Мер.'!K11</f>
        <v>240000</v>
      </c>
      <c r="AA59" s="148" t="s">
        <v>319</v>
      </c>
      <c r="AB59" s="38">
        <f>'[1]06. Пр.1 Распределение. Отч.7'!$V$71</f>
        <v>80000</v>
      </c>
      <c r="AC59" s="38">
        <f>'[1]06. Пр.1 Распределение. Отч.7'!$W$71</f>
        <v>80000</v>
      </c>
      <c r="AD59" s="38">
        <f>W59</f>
        <v>80000</v>
      </c>
      <c r="AE59" s="38">
        <v>80000</v>
      </c>
      <c r="AF59" s="38">
        <v>80000</v>
      </c>
      <c r="AG59" s="38">
        <f>X59</f>
        <v>80000</v>
      </c>
      <c r="AH59" s="38">
        <f>Y59</f>
        <v>80000</v>
      </c>
      <c r="AI59" s="444"/>
    </row>
    <row r="60" spans="1:35" ht="30" customHeight="1">
      <c r="A60" s="435" t="s">
        <v>30</v>
      </c>
      <c r="B60" s="445" t="str">
        <f>'ПР5. 13.ПП2.БДД.2.Мер.'!A12</f>
        <v>Организация социальной рекламы и печатной продукции по безопасности дорожного движения</v>
      </c>
      <c r="C60" s="288">
        <f t="shared" si="1"/>
        <v>90000</v>
      </c>
      <c r="D60" s="288">
        <f t="shared" si="2"/>
        <v>90000</v>
      </c>
      <c r="E60" s="308">
        <f t="shared" si="3"/>
        <v>90000</v>
      </c>
      <c r="F60" s="308">
        <f t="shared" si="4"/>
        <v>90000</v>
      </c>
      <c r="G60" s="324">
        <v>1</v>
      </c>
      <c r="H60" s="324">
        <v>1</v>
      </c>
      <c r="I60" s="308">
        <f t="shared" si="5"/>
        <v>90000</v>
      </c>
      <c r="J60" s="308">
        <f t="shared" si="6"/>
        <v>90000</v>
      </c>
      <c r="K60" s="308">
        <v>0</v>
      </c>
      <c r="L60" s="308">
        <f t="shared" si="7"/>
        <v>90000</v>
      </c>
      <c r="M60" s="308">
        <f t="shared" si="8"/>
        <v>90000</v>
      </c>
      <c r="N60" s="304">
        <v>3</v>
      </c>
      <c r="O60" s="304" t="s">
        <v>472</v>
      </c>
      <c r="P60" s="304" t="s">
        <v>474</v>
      </c>
      <c r="Q60" s="284"/>
      <c r="R60" s="125" t="s">
        <v>116</v>
      </c>
      <c r="S60" s="125" t="s">
        <v>116</v>
      </c>
      <c r="T60" s="125" t="s">
        <v>116</v>
      </c>
      <c r="U60" s="123" t="str">
        <f>U62</f>
        <v>1220000030</v>
      </c>
      <c r="V60" s="125" t="s">
        <v>116</v>
      </c>
      <c r="W60" s="60">
        <f>W62</f>
        <v>90000</v>
      </c>
      <c r="X60" s="60">
        <f t="shared" ref="X60:Z60" si="42">X62</f>
        <v>90000</v>
      </c>
      <c r="Y60" s="60">
        <f t="shared" si="42"/>
        <v>90000</v>
      </c>
      <c r="Z60" s="60">
        <f t="shared" si="42"/>
        <v>270000</v>
      </c>
      <c r="AA60" s="146" t="s">
        <v>318</v>
      </c>
      <c r="AB60" s="60">
        <f>AB62</f>
        <v>90000</v>
      </c>
      <c r="AC60" s="60">
        <f t="shared" ref="AC60:AH60" si="43">AC62</f>
        <v>90000</v>
      </c>
      <c r="AD60" s="60">
        <f t="shared" si="43"/>
        <v>90000</v>
      </c>
      <c r="AE60" s="60">
        <f t="shared" si="43"/>
        <v>90000</v>
      </c>
      <c r="AF60" s="60">
        <f t="shared" si="43"/>
        <v>90000</v>
      </c>
      <c r="AG60" s="60">
        <f t="shared" si="43"/>
        <v>90000</v>
      </c>
      <c r="AH60" s="60">
        <f t="shared" si="43"/>
        <v>90000</v>
      </c>
      <c r="AI60" s="444"/>
    </row>
    <row r="61" spans="1:35" hidden="1">
      <c r="A61" s="436"/>
      <c r="B61" s="445"/>
      <c r="C61" s="288">
        <f t="shared" si="1"/>
        <v>0</v>
      </c>
      <c r="D61" s="288">
        <f t="shared" si="2"/>
        <v>0</v>
      </c>
      <c r="E61" s="308">
        <f t="shared" si="3"/>
        <v>0</v>
      </c>
      <c r="F61" s="308">
        <f t="shared" si="4"/>
        <v>0</v>
      </c>
      <c r="G61" s="324"/>
      <c r="H61" s="324"/>
      <c r="I61" s="308">
        <f t="shared" si="5"/>
        <v>0</v>
      </c>
      <c r="J61" s="308">
        <f t="shared" si="6"/>
        <v>0</v>
      </c>
      <c r="K61" s="308">
        <v>0</v>
      </c>
      <c r="L61" s="308">
        <f t="shared" si="7"/>
        <v>0</v>
      </c>
      <c r="M61" s="308">
        <f t="shared" si="8"/>
        <v>0</v>
      </c>
      <c r="N61" s="304"/>
      <c r="O61" s="304"/>
      <c r="P61" s="304"/>
      <c r="Q61" s="285"/>
      <c r="R61" s="44"/>
      <c r="S61" s="124"/>
      <c r="T61" s="124"/>
      <c r="U61" s="124"/>
      <c r="V61" s="124"/>
      <c r="W61" s="38"/>
      <c r="X61" s="38"/>
      <c r="Y61" s="38"/>
      <c r="Z61" s="38"/>
      <c r="AA61" s="146" t="s">
        <v>140</v>
      </c>
      <c r="AB61" s="38"/>
      <c r="AC61" s="38"/>
      <c r="AD61" s="38"/>
      <c r="AE61" s="38"/>
      <c r="AF61" s="38"/>
      <c r="AG61" s="38"/>
      <c r="AH61" s="38"/>
      <c r="AI61" s="444"/>
    </row>
    <row r="62" spans="1:35" hidden="1">
      <c r="A62" s="437"/>
      <c r="B62" s="445"/>
      <c r="C62" s="288">
        <f t="shared" si="1"/>
        <v>90000</v>
      </c>
      <c r="D62" s="288">
        <f t="shared" si="2"/>
        <v>90000</v>
      </c>
      <c r="E62" s="308">
        <f t="shared" si="3"/>
        <v>90000</v>
      </c>
      <c r="F62" s="308">
        <f t="shared" si="4"/>
        <v>90000</v>
      </c>
      <c r="G62" s="324"/>
      <c r="H62" s="324"/>
      <c r="I62" s="308">
        <f t="shared" si="5"/>
        <v>90000</v>
      </c>
      <c r="J62" s="308">
        <f t="shared" si="6"/>
        <v>90000</v>
      </c>
      <c r="K62" s="308">
        <v>0</v>
      </c>
      <c r="L62" s="308">
        <f t="shared" si="7"/>
        <v>90000</v>
      </c>
      <c r="M62" s="308">
        <f t="shared" si="8"/>
        <v>90000</v>
      </c>
      <c r="N62" s="304"/>
      <c r="O62" s="304"/>
      <c r="P62" s="304"/>
      <c r="Q62" s="286"/>
      <c r="R62" s="44" t="str">
        <f>'ПР5. 13.ПП2.БДД.2.Мер.'!C12</f>
        <v>009</v>
      </c>
      <c r="S62" s="44" t="str">
        <f>'ПР5. 13.ПП2.БДД.2.Мер.'!D12</f>
        <v>01</v>
      </c>
      <c r="T62" s="44" t="str">
        <f>'ПР5. 13.ПП2.БДД.2.Мер.'!E12</f>
        <v>13</v>
      </c>
      <c r="U62" s="44" t="str">
        <f>'ПР5. 13.ПП2.БДД.2.Мер.'!F12</f>
        <v>1220000030</v>
      </c>
      <c r="V62" s="44" t="str">
        <f>'ПР5. 13.ПП2.БДД.2.Мер.'!G12</f>
        <v>240</v>
      </c>
      <c r="W62" s="38">
        <f>'ПР5. 13.ПП2.БДД.2.Мер.'!H12</f>
        <v>90000</v>
      </c>
      <c r="X62" s="38">
        <f>'ПР5. 13.ПП2.БДД.2.Мер.'!I12</f>
        <v>90000</v>
      </c>
      <c r="Y62" s="38">
        <f>'ПР5. 13.ПП2.БДД.2.Мер.'!J12</f>
        <v>90000</v>
      </c>
      <c r="Z62" s="38">
        <f>'ПР5. 13.ПП2.БДД.2.Мер.'!K12</f>
        <v>270000</v>
      </c>
      <c r="AA62" s="148" t="s">
        <v>319</v>
      </c>
      <c r="AB62" s="38">
        <f>'[1]06. Пр.1 Распределение. Отч.7'!$V$74</f>
        <v>90000</v>
      </c>
      <c r="AC62" s="38">
        <f>'[1]06. Пр.1 Распределение. Отч.7'!$W$74</f>
        <v>90000</v>
      </c>
      <c r="AD62" s="38">
        <f>W62</f>
        <v>90000</v>
      </c>
      <c r="AE62" s="38">
        <v>90000</v>
      </c>
      <c r="AF62" s="38">
        <v>90000</v>
      </c>
      <c r="AG62" s="38">
        <f>X62</f>
        <v>90000</v>
      </c>
      <c r="AH62" s="38">
        <f>Y62</f>
        <v>90000</v>
      </c>
      <c r="AI62" s="444"/>
    </row>
    <row r="63" spans="1:35" ht="30" hidden="1" customHeight="1">
      <c r="A63" s="445" t="s">
        <v>238</v>
      </c>
      <c r="B63" s="445" t="str">
        <f>'ПР5. 13.ПП2.БДД.2.Мер.'!A13</f>
        <v>Уплата административных штрафов и иных платежей</v>
      </c>
      <c r="C63" s="288">
        <f t="shared" si="1"/>
        <v>1000000</v>
      </c>
      <c r="D63" s="288">
        <f t="shared" si="2"/>
        <v>1000000</v>
      </c>
      <c r="E63" s="308">
        <f t="shared" si="3"/>
        <v>300000</v>
      </c>
      <c r="F63" s="308">
        <f t="shared" si="4"/>
        <v>300000</v>
      </c>
      <c r="G63" s="324"/>
      <c r="H63" s="324"/>
      <c r="I63" s="308">
        <f t="shared" si="5"/>
        <v>300000</v>
      </c>
      <c r="J63" s="308">
        <f t="shared" si="6"/>
        <v>300000</v>
      </c>
      <c r="K63" s="308">
        <v>0</v>
      </c>
      <c r="L63" s="308">
        <f t="shared" si="7"/>
        <v>300000</v>
      </c>
      <c r="M63" s="308">
        <f t="shared" si="8"/>
        <v>300000</v>
      </c>
      <c r="N63" s="304"/>
      <c r="O63" s="304"/>
      <c r="P63" s="304"/>
      <c r="Q63" s="284"/>
      <c r="R63" s="125" t="s">
        <v>116</v>
      </c>
      <c r="S63" s="125" t="s">
        <v>116</v>
      </c>
      <c r="T63" s="125" t="s">
        <v>116</v>
      </c>
      <c r="U63" s="123" t="str">
        <f>U65</f>
        <v>1220000040</v>
      </c>
      <c r="V63" s="125" t="s">
        <v>116</v>
      </c>
      <c r="W63" s="60">
        <f>W65</f>
        <v>1000000</v>
      </c>
      <c r="X63" s="60">
        <f t="shared" ref="X63:Z63" si="44">X65</f>
        <v>1000000</v>
      </c>
      <c r="Y63" s="60">
        <f t="shared" si="44"/>
        <v>1000000</v>
      </c>
      <c r="Z63" s="60">
        <f t="shared" si="44"/>
        <v>3000000</v>
      </c>
      <c r="AA63" s="146" t="s">
        <v>318</v>
      </c>
      <c r="AB63" s="60">
        <f>AB65</f>
        <v>1000000</v>
      </c>
      <c r="AC63" s="60">
        <f t="shared" ref="AC63:AH63" si="45">AC65</f>
        <v>472500</v>
      </c>
      <c r="AD63" s="60">
        <f t="shared" si="45"/>
        <v>1000000</v>
      </c>
      <c r="AE63" s="60">
        <f t="shared" si="45"/>
        <v>1000000</v>
      </c>
      <c r="AF63" s="60">
        <f t="shared" si="45"/>
        <v>300000</v>
      </c>
      <c r="AG63" s="60">
        <f t="shared" si="45"/>
        <v>1000000</v>
      </c>
      <c r="AH63" s="60">
        <f t="shared" si="45"/>
        <v>1000000</v>
      </c>
      <c r="AI63" s="444"/>
    </row>
    <row r="64" spans="1:35" hidden="1">
      <c r="A64" s="445"/>
      <c r="B64" s="445"/>
      <c r="C64" s="288">
        <f t="shared" si="1"/>
        <v>0</v>
      </c>
      <c r="D64" s="288">
        <f t="shared" si="2"/>
        <v>0</v>
      </c>
      <c r="E64" s="308">
        <f t="shared" si="3"/>
        <v>0</v>
      </c>
      <c r="F64" s="308">
        <f t="shared" si="4"/>
        <v>0</v>
      </c>
      <c r="G64" s="324"/>
      <c r="H64" s="324"/>
      <c r="I64" s="308">
        <f t="shared" si="5"/>
        <v>0</v>
      </c>
      <c r="J64" s="308">
        <f t="shared" si="6"/>
        <v>0</v>
      </c>
      <c r="K64" s="308">
        <v>0</v>
      </c>
      <c r="L64" s="308">
        <f t="shared" si="7"/>
        <v>0</v>
      </c>
      <c r="M64" s="308">
        <f t="shared" si="8"/>
        <v>0</v>
      </c>
      <c r="N64" s="304"/>
      <c r="O64" s="304"/>
      <c r="P64" s="304"/>
      <c r="Q64" s="285"/>
      <c r="R64" s="44"/>
      <c r="S64" s="124"/>
      <c r="T64" s="124"/>
      <c r="U64" s="124"/>
      <c r="V64" s="124"/>
      <c r="W64" s="38"/>
      <c r="X64" s="38"/>
      <c r="Y64" s="38"/>
      <c r="Z64" s="38"/>
      <c r="AA64" s="146" t="s">
        <v>140</v>
      </c>
      <c r="AB64" s="38"/>
      <c r="AC64" s="38"/>
      <c r="AD64" s="37"/>
      <c r="AE64" s="37"/>
      <c r="AF64" s="37"/>
      <c r="AG64" s="37"/>
      <c r="AH64" s="37"/>
      <c r="AI64" s="444"/>
    </row>
    <row r="65" spans="1:35" hidden="1">
      <c r="A65" s="445"/>
      <c r="B65" s="445"/>
      <c r="C65" s="288">
        <f t="shared" si="1"/>
        <v>1000000</v>
      </c>
      <c r="D65" s="288">
        <f t="shared" si="2"/>
        <v>1000000</v>
      </c>
      <c r="E65" s="308">
        <f t="shared" si="3"/>
        <v>300000</v>
      </c>
      <c r="F65" s="308">
        <f t="shared" si="4"/>
        <v>300000</v>
      </c>
      <c r="G65" s="324"/>
      <c r="H65" s="324"/>
      <c r="I65" s="308">
        <f t="shared" si="5"/>
        <v>300000</v>
      </c>
      <c r="J65" s="308">
        <f t="shared" si="6"/>
        <v>300000</v>
      </c>
      <c r="K65" s="308">
        <v>0</v>
      </c>
      <c r="L65" s="308">
        <f t="shared" si="7"/>
        <v>300000</v>
      </c>
      <c r="M65" s="308">
        <f t="shared" si="8"/>
        <v>300000</v>
      </c>
      <c r="N65" s="304"/>
      <c r="O65" s="304"/>
      <c r="P65" s="304"/>
      <c r="Q65" s="286"/>
      <c r="R65" s="44" t="str">
        <f>'ПР5. 13.ПП2.БДД.2.Мер.'!C13</f>
        <v>009</v>
      </c>
      <c r="S65" s="44" t="str">
        <f>'ПР5. 13.ПП2.БДД.2.Мер.'!D13</f>
        <v>01</v>
      </c>
      <c r="T65" s="44" t="str">
        <f>'ПР5. 13.ПП2.БДД.2.Мер.'!E13</f>
        <v>13</v>
      </c>
      <c r="U65" s="44" t="str">
        <f>'ПР5. 13.ПП2.БДД.2.Мер.'!F13</f>
        <v>1220000040</v>
      </c>
      <c r="V65" s="44" t="str">
        <f>'ПР5. 13.ПП2.БДД.2.Мер.'!G13</f>
        <v>850</v>
      </c>
      <c r="W65" s="38">
        <f>'ПР5. 13.ПП2.БДД.2.Мер.'!H13</f>
        <v>1000000</v>
      </c>
      <c r="X65" s="38">
        <f>'ПР5. 13.ПП2.БДД.2.Мер.'!I13</f>
        <v>1000000</v>
      </c>
      <c r="Y65" s="38">
        <f>'ПР5. 13.ПП2.БДД.2.Мер.'!J13</f>
        <v>1000000</v>
      </c>
      <c r="Z65" s="38">
        <f>'ПР5. 13.ПП2.БДД.2.Мер.'!K13</f>
        <v>3000000</v>
      </c>
      <c r="AA65" s="148" t="s">
        <v>319</v>
      </c>
      <c r="AB65" s="38">
        <f>'[1]06. Пр.1 Распределение. Отч.7'!$V$77</f>
        <v>1000000</v>
      </c>
      <c r="AC65" s="38">
        <f>'[1]06. Пр.1 Распределение. Отч.7'!$W$77</f>
        <v>472500</v>
      </c>
      <c r="AD65" s="38">
        <f>W65</f>
        <v>1000000</v>
      </c>
      <c r="AE65" s="38">
        <f>AD65</f>
        <v>1000000</v>
      </c>
      <c r="AF65" s="38">
        <v>300000</v>
      </c>
      <c r="AG65" s="38">
        <f>X65</f>
        <v>1000000</v>
      </c>
      <c r="AH65" s="38">
        <f>Y65</f>
        <v>1000000</v>
      </c>
      <c r="AI65" s="444"/>
    </row>
    <row r="66" spans="1:35" ht="90">
      <c r="A66" s="283"/>
      <c r="B66" s="304" t="s">
        <v>452</v>
      </c>
      <c r="C66" s="288">
        <f>C67+C70</f>
        <v>366050</v>
      </c>
      <c r="D66" s="288">
        <f t="shared" ref="D66:M66" si="46">D67+D70</f>
        <v>366050</v>
      </c>
      <c r="E66" s="308">
        <f t="shared" si="46"/>
        <v>366050</v>
      </c>
      <c r="F66" s="308">
        <f t="shared" si="46"/>
        <v>366050</v>
      </c>
      <c r="G66" s="324">
        <v>2</v>
      </c>
      <c r="H66" s="324">
        <v>2</v>
      </c>
      <c r="I66" s="308">
        <f t="shared" si="46"/>
        <v>366050</v>
      </c>
      <c r="J66" s="308">
        <f t="shared" si="46"/>
        <v>366050</v>
      </c>
      <c r="K66" s="308">
        <f t="shared" si="46"/>
        <v>0</v>
      </c>
      <c r="L66" s="308">
        <f t="shared" si="46"/>
        <v>366050</v>
      </c>
      <c r="M66" s="308">
        <f t="shared" si="46"/>
        <v>366050</v>
      </c>
      <c r="N66" s="308">
        <v>170</v>
      </c>
      <c r="O66" s="308" t="s">
        <v>464</v>
      </c>
      <c r="P66" s="308" t="s">
        <v>478</v>
      </c>
      <c r="Q66" s="285"/>
      <c r="R66" s="44"/>
      <c r="S66" s="44"/>
      <c r="T66" s="44"/>
      <c r="U66" s="44"/>
      <c r="V66" s="44"/>
      <c r="W66" s="38"/>
      <c r="X66" s="38"/>
      <c r="Y66" s="38"/>
      <c r="Z66" s="38"/>
      <c r="AA66" s="148"/>
      <c r="AB66" s="38"/>
      <c r="AC66" s="38"/>
      <c r="AD66" s="38"/>
      <c r="AE66" s="38"/>
      <c r="AF66" s="38"/>
      <c r="AG66" s="38"/>
      <c r="AH66" s="38"/>
      <c r="AI66" s="290"/>
    </row>
    <row r="67" spans="1:35" ht="45" hidden="1" customHeight="1">
      <c r="A67" s="445" t="s">
        <v>302</v>
      </c>
      <c r="B67" s="445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7" s="288">
        <f t="shared" si="1"/>
        <v>295200</v>
      </c>
      <c r="D67" s="288">
        <f t="shared" si="2"/>
        <v>295200</v>
      </c>
      <c r="E67" s="288">
        <f t="shared" si="3"/>
        <v>295200</v>
      </c>
      <c r="F67" s="288">
        <f t="shared" si="4"/>
        <v>295200</v>
      </c>
      <c r="G67" s="323"/>
      <c r="H67" s="323"/>
      <c r="I67" s="288">
        <f t="shared" si="5"/>
        <v>295200</v>
      </c>
      <c r="J67" s="288">
        <f t="shared" si="6"/>
        <v>295200</v>
      </c>
      <c r="K67" s="288">
        <v>0</v>
      </c>
      <c r="L67" s="288">
        <f t="shared" si="7"/>
        <v>295200</v>
      </c>
      <c r="M67" s="288">
        <f t="shared" si="8"/>
        <v>295200</v>
      </c>
      <c r="N67" s="284"/>
      <c r="O67" s="284"/>
      <c r="P67" s="284"/>
      <c r="Q67" s="284"/>
      <c r="R67" s="125" t="s">
        <v>116</v>
      </c>
      <c r="S67" s="125" t="s">
        <v>116</v>
      </c>
      <c r="T67" s="125" t="s">
        <v>116</v>
      </c>
      <c r="U67" s="123" t="str">
        <f>U69</f>
        <v>1220074920</v>
      </c>
      <c r="V67" s="125" t="s">
        <v>116</v>
      </c>
      <c r="W67" s="60">
        <f>W69</f>
        <v>295200</v>
      </c>
      <c r="X67" s="60">
        <f t="shared" ref="X67:Z67" si="47">X69</f>
        <v>0</v>
      </c>
      <c r="Y67" s="60">
        <f t="shared" si="47"/>
        <v>0</v>
      </c>
      <c r="Z67" s="60">
        <f t="shared" si="47"/>
        <v>295200</v>
      </c>
      <c r="AA67" s="146" t="s">
        <v>318</v>
      </c>
      <c r="AB67" s="60">
        <f>AB69</f>
        <v>0</v>
      </c>
      <c r="AC67" s="60">
        <f t="shared" ref="AC67:AH67" si="48">AC69</f>
        <v>0</v>
      </c>
      <c r="AD67" s="60">
        <f t="shared" si="48"/>
        <v>295200</v>
      </c>
      <c r="AE67" s="60">
        <f t="shared" si="48"/>
        <v>295200</v>
      </c>
      <c r="AF67" s="60">
        <f t="shared" si="48"/>
        <v>295200</v>
      </c>
      <c r="AG67" s="60">
        <f t="shared" si="48"/>
        <v>0</v>
      </c>
      <c r="AH67" s="60">
        <f t="shared" si="48"/>
        <v>0</v>
      </c>
      <c r="AI67" s="444"/>
    </row>
    <row r="68" spans="1:35" hidden="1">
      <c r="A68" s="445"/>
      <c r="B68" s="445"/>
      <c r="C68" s="288">
        <f t="shared" si="1"/>
        <v>0</v>
      </c>
      <c r="D68" s="288">
        <f t="shared" si="2"/>
        <v>0</v>
      </c>
      <c r="E68" s="288">
        <f t="shared" si="3"/>
        <v>0</v>
      </c>
      <c r="F68" s="288">
        <f t="shared" si="4"/>
        <v>0</v>
      </c>
      <c r="G68" s="323"/>
      <c r="H68" s="323"/>
      <c r="I68" s="288">
        <f t="shared" si="5"/>
        <v>0</v>
      </c>
      <c r="J68" s="288">
        <f t="shared" si="6"/>
        <v>0</v>
      </c>
      <c r="K68" s="288">
        <v>0</v>
      </c>
      <c r="L68" s="288">
        <f t="shared" si="7"/>
        <v>0</v>
      </c>
      <c r="M68" s="288">
        <f t="shared" si="8"/>
        <v>0</v>
      </c>
      <c r="N68" s="285"/>
      <c r="O68" s="285"/>
      <c r="P68" s="285"/>
      <c r="Q68" s="285"/>
      <c r="R68" s="44"/>
      <c r="S68" s="124"/>
      <c r="T68" s="124"/>
      <c r="U68" s="124"/>
      <c r="V68" s="124"/>
      <c r="W68" s="38"/>
      <c r="X68" s="38"/>
      <c r="Y68" s="38"/>
      <c r="Z68" s="38"/>
      <c r="AA68" s="146" t="s">
        <v>140</v>
      </c>
      <c r="AB68" s="38"/>
      <c r="AC68" s="38"/>
      <c r="AD68" s="37"/>
      <c r="AE68" s="37"/>
      <c r="AF68" s="37"/>
      <c r="AG68" s="37"/>
      <c r="AH68" s="37"/>
      <c r="AI68" s="444"/>
    </row>
    <row r="69" spans="1:35" hidden="1">
      <c r="A69" s="445"/>
      <c r="B69" s="445"/>
      <c r="C69" s="288">
        <f t="shared" si="1"/>
        <v>295200</v>
      </c>
      <c r="D69" s="288">
        <f t="shared" si="2"/>
        <v>295200</v>
      </c>
      <c r="E69" s="288">
        <f t="shared" si="3"/>
        <v>295200</v>
      </c>
      <c r="F69" s="288">
        <f t="shared" si="4"/>
        <v>295200</v>
      </c>
      <c r="G69" s="323"/>
      <c r="H69" s="323"/>
      <c r="I69" s="288">
        <f t="shared" si="5"/>
        <v>295200</v>
      </c>
      <c r="J69" s="288">
        <f t="shared" si="6"/>
        <v>295200</v>
      </c>
      <c r="K69" s="288">
        <v>0</v>
      </c>
      <c r="L69" s="288">
        <f t="shared" si="7"/>
        <v>295200</v>
      </c>
      <c r="M69" s="288">
        <f t="shared" si="8"/>
        <v>295200</v>
      </c>
      <c r="N69" s="286"/>
      <c r="O69" s="286"/>
      <c r="P69" s="286"/>
      <c r="Q69" s="286"/>
      <c r="R69" s="44" t="str">
        <f>'ПР5. 13.ПП2.БДД.2.Мер.'!C14</f>
        <v>009</v>
      </c>
      <c r="S69" s="44" t="str">
        <f>'ПР5. 13.ПП2.БДД.2.Мер.'!D14</f>
        <v>04</v>
      </c>
      <c r="T69" s="44" t="str">
        <f>'ПР5. 13.ПП2.БДД.2.Мер.'!E14</f>
        <v>09</v>
      </c>
      <c r="U69" s="44" t="str">
        <f>'ПР5. 13.ПП2.БДД.2.Мер.'!F14</f>
        <v>1220074920</v>
      </c>
      <c r="V69" s="44" t="str">
        <f>'ПР5. 13.ПП2.БДД.2.Мер.'!G14</f>
        <v>240</v>
      </c>
      <c r="W69" s="38">
        <f>'ПР5. 13.ПП2.БДД.2.Мер.'!H14</f>
        <v>295200</v>
      </c>
      <c r="X69" s="38">
        <f>'ПР5. 13.ПП2.БДД.2.Мер.'!I14</f>
        <v>0</v>
      </c>
      <c r="Y69" s="38">
        <f>'ПР5. 13.ПП2.БДД.2.Мер.'!J14</f>
        <v>0</v>
      </c>
      <c r="Z69" s="38">
        <f>'ПР5. 13.ПП2.БДД.2.Мер.'!K14</f>
        <v>295200</v>
      </c>
      <c r="AA69" s="148" t="s">
        <v>319</v>
      </c>
      <c r="AB69" s="38">
        <v>0</v>
      </c>
      <c r="AC69" s="38">
        <v>0</v>
      </c>
      <c r="AD69" s="38">
        <f>W69</f>
        <v>295200</v>
      </c>
      <c r="AE69" s="38">
        <f>AD69</f>
        <v>295200</v>
      </c>
      <c r="AF69" s="38">
        <v>295200</v>
      </c>
      <c r="AG69" s="38">
        <f>X69</f>
        <v>0</v>
      </c>
      <c r="AH69" s="38">
        <f>Y69</f>
        <v>0</v>
      </c>
      <c r="AI69" s="444"/>
    </row>
    <row r="70" spans="1:35" ht="45" hidden="1" customHeight="1">
      <c r="A70" s="445" t="s">
        <v>310</v>
      </c>
      <c r="B70" s="445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70" s="288">
        <f t="shared" si="1"/>
        <v>70850</v>
      </c>
      <c r="D70" s="288">
        <f t="shared" si="2"/>
        <v>70850</v>
      </c>
      <c r="E70" s="288">
        <f t="shared" si="3"/>
        <v>70850</v>
      </c>
      <c r="F70" s="288">
        <f t="shared" si="4"/>
        <v>70850</v>
      </c>
      <c r="G70" s="323"/>
      <c r="H70" s="323"/>
      <c r="I70" s="288">
        <f t="shared" si="5"/>
        <v>70850</v>
      </c>
      <c r="J70" s="288">
        <f t="shared" si="6"/>
        <v>70850</v>
      </c>
      <c r="K70" s="288">
        <v>0</v>
      </c>
      <c r="L70" s="288">
        <f t="shared" si="7"/>
        <v>70850</v>
      </c>
      <c r="M70" s="288">
        <f t="shared" si="8"/>
        <v>70850</v>
      </c>
      <c r="N70" s="284"/>
      <c r="O70" s="284"/>
      <c r="P70" s="284"/>
      <c r="Q70" s="284"/>
      <c r="R70" s="125" t="s">
        <v>116</v>
      </c>
      <c r="S70" s="125" t="s">
        <v>116</v>
      </c>
      <c r="T70" s="125" t="s">
        <v>116</v>
      </c>
      <c r="U70" s="123" t="str">
        <f>U72</f>
        <v>12200S4920</v>
      </c>
      <c r="V70" s="125" t="s">
        <v>116</v>
      </c>
      <c r="W70" s="60">
        <f>W72</f>
        <v>70850</v>
      </c>
      <c r="X70" s="60">
        <f t="shared" ref="X70:Z70" si="49">X72</f>
        <v>0</v>
      </c>
      <c r="Y70" s="60">
        <f t="shared" si="49"/>
        <v>0</v>
      </c>
      <c r="Z70" s="60">
        <f t="shared" si="49"/>
        <v>70850</v>
      </c>
      <c r="AA70" s="146" t="s">
        <v>318</v>
      </c>
      <c r="AB70" s="60">
        <f>AB72</f>
        <v>0</v>
      </c>
      <c r="AC70" s="60">
        <f t="shared" ref="AC70:AH70" si="50">AC72</f>
        <v>0</v>
      </c>
      <c r="AD70" s="60">
        <f t="shared" si="50"/>
        <v>70850</v>
      </c>
      <c r="AE70" s="60">
        <f t="shared" si="50"/>
        <v>70850</v>
      </c>
      <c r="AF70" s="60">
        <f t="shared" si="50"/>
        <v>70850</v>
      </c>
      <c r="AG70" s="60">
        <f t="shared" si="50"/>
        <v>0</v>
      </c>
      <c r="AH70" s="60">
        <f t="shared" si="50"/>
        <v>0</v>
      </c>
      <c r="AI70" s="444"/>
    </row>
    <row r="71" spans="1:35" hidden="1">
      <c r="A71" s="445"/>
      <c r="B71" s="445"/>
      <c r="C71" s="288">
        <f t="shared" si="1"/>
        <v>0</v>
      </c>
      <c r="D71" s="288">
        <f t="shared" si="2"/>
        <v>0</v>
      </c>
      <c r="E71" s="288">
        <f t="shared" si="3"/>
        <v>0</v>
      </c>
      <c r="F71" s="288">
        <f t="shared" si="4"/>
        <v>0</v>
      </c>
      <c r="G71" s="323"/>
      <c r="H71" s="323"/>
      <c r="I71" s="288">
        <f t="shared" si="5"/>
        <v>0</v>
      </c>
      <c r="J71" s="288">
        <f t="shared" si="6"/>
        <v>0</v>
      </c>
      <c r="K71" s="288">
        <v>0</v>
      </c>
      <c r="L71" s="288">
        <f t="shared" si="7"/>
        <v>0</v>
      </c>
      <c r="M71" s="288">
        <f t="shared" si="8"/>
        <v>0</v>
      </c>
      <c r="N71" s="285"/>
      <c r="O71" s="285"/>
      <c r="P71" s="285"/>
      <c r="Q71" s="285"/>
      <c r="R71" s="44"/>
      <c r="S71" s="124"/>
      <c r="T71" s="124"/>
      <c r="U71" s="124"/>
      <c r="V71" s="124"/>
      <c r="W71" s="38"/>
      <c r="X71" s="38"/>
      <c r="Y71" s="38"/>
      <c r="Z71" s="38"/>
      <c r="AA71" s="146" t="s">
        <v>140</v>
      </c>
      <c r="AB71" s="38"/>
      <c r="AC71" s="38"/>
      <c r="AD71" s="37"/>
      <c r="AE71" s="37"/>
      <c r="AF71" s="37"/>
      <c r="AG71" s="37"/>
      <c r="AH71" s="37"/>
      <c r="AI71" s="444"/>
    </row>
    <row r="72" spans="1:35" hidden="1">
      <c r="A72" s="445"/>
      <c r="B72" s="445"/>
      <c r="C72" s="288">
        <f t="shared" si="1"/>
        <v>70850</v>
      </c>
      <c r="D72" s="288">
        <f t="shared" si="2"/>
        <v>70850</v>
      </c>
      <c r="E72" s="288">
        <f t="shared" si="3"/>
        <v>70850</v>
      </c>
      <c r="F72" s="288">
        <f t="shared" si="4"/>
        <v>70850</v>
      </c>
      <c r="G72" s="323"/>
      <c r="H72" s="323"/>
      <c r="I72" s="288">
        <f t="shared" si="5"/>
        <v>70850</v>
      </c>
      <c r="J72" s="288">
        <f t="shared" si="6"/>
        <v>70850</v>
      </c>
      <c r="K72" s="288">
        <v>0</v>
      </c>
      <c r="L72" s="288">
        <f t="shared" si="7"/>
        <v>70850</v>
      </c>
      <c r="M72" s="288">
        <f t="shared" si="8"/>
        <v>70850</v>
      </c>
      <c r="N72" s="286"/>
      <c r="O72" s="286"/>
      <c r="P72" s="286"/>
      <c r="Q72" s="286"/>
      <c r="R72" s="44" t="str">
        <f>'ПР5. 13.ПП2.БДД.2.Мер.'!C15</f>
        <v>009</v>
      </c>
      <c r="S72" s="44" t="str">
        <f>'ПР5. 13.ПП2.БДД.2.Мер.'!D15</f>
        <v>04</v>
      </c>
      <c r="T72" s="44" t="str">
        <f>'ПР5. 13.ПП2.БДД.2.Мер.'!E15</f>
        <v>09</v>
      </c>
      <c r="U72" s="44" t="str">
        <f>'ПР5. 13.ПП2.БДД.2.Мер.'!F15</f>
        <v>12200S4920</v>
      </c>
      <c r="V72" s="44" t="str">
        <f>'ПР5. 13.ПП2.БДД.2.Мер.'!G15</f>
        <v>240</v>
      </c>
      <c r="W72" s="38">
        <f>'ПР5. 13.ПП2.БДД.2.Мер.'!H15</f>
        <v>70850</v>
      </c>
      <c r="X72" s="38">
        <f>'ПР5. 13.ПП2.БДД.2.Мер.'!I15</f>
        <v>0</v>
      </c>
      <c r="Y72" s="38">
        <f>'ПР5. 13.ПП2.БДД.2.Мер.'!J15</f>
        <v>0</v>
      </c>
      <c r="Z72" s="38">
        <f>'ПР5. 13.ПП2.БДД.2.Мер.'!K15</f>
        <v>70850</v>
      </c>
      <c r="AA72" s="148" t="s">
        <v>319</v>
      </c>
      <c r="AB72" s="38">
        <v>0</v>
      </c>
      <c r="AC72" s="38">
        <v>0</v>
      </c>
      <c r="AD72" s="38">
        <f>W72</f>
        <v>70850</v>
      </c>
      <c r="AE72" s="38">
        <f>AD72</f>
        <v>70850</v>
      </c>
      <c r="AF72" s="38">
        <v>70850</v>
      </c>
      <c r="AG72" s="38">
        <f>X72</f>
        <v>0</v>
      </c>
      <c r="AH72" s="38">
        <f>Y72</f>
        <v>0</v>
      </c>
      <c r="AI72" s="444"/>
    </row>
    <row r="73" spans="1:35" ht="90">
      <c r="A73" s="284"/>
      <c r="B73" s="304" t="s">
        <v>453</v>
      </c>
      <c r="C73" s="288">
        <f>C74+C78</f>
        <v>108530</v>
      </c>
      <c r="D73" s="288">
        <f t="shared" ref="D73:M73" si="51">D74+D78</f>
        <v>108530</v>
      </c>
      <c r="E73" s="288">
        <f t="shared" si="51"/>
        <v>108530</v>
      </c>
      <c r="F73" s="288">
        <f t="shared" si="51"/>
        <v>108530</v>
      </c>
      <c r="G73" s="323">
        <v>15</v>
      </c>
      <c r="H73" s="323">
        <v>15</v>
      </c>
      <c r="I73" s="288">
        <f t="shared" si="51"/>
        <v>108530</v>
      </c>
      <c r="J73" s="288">
        <f t="shared" si="51"/>
        <v>108530</v>
      </c>
      <c r="K73" s="288">
        <f t="shared" si="51"/>
        <v>0</v>
      </c>
      <c r="L73" s="288">
        <f t="shared" si="51"/>
        <v>108530</v>
      </c>
      <c r="M73" s="288">
        <f t="shared" si="51"/>
        <v>108530</v>
      </c>
      <c r="N73" s="284">
        <v>1026</v>
      </c>
      <c r="O73" s="306" t="s">
        <v>467</v>
      </c>
      <c r="P73" s="306" t="s">
        <v>468</v>
      </c>
      <c r="Q73" s="285"/>
      <c r="R73" s="44"/>
      <c r="S73" s="44"/>
      <c r="T73" s="44"/>
      <c r="U73" s="44"/>
      <c r="V73" s="44"/>
      <c r="W73" s="38"/>
      <c r="X73" s="38"/>
      <c r="Y73" s="38"/>
      <c r="Z73" s="38"/>
      <c r="AA73" s="148"/>
      <c r="AB73" s="38"/>
      <c r="AC73" s="38"/>
      <c r="AD73" s="38"/>
      <c r="AE73" s="38"/>
      <c r="AF73" s="38"/>
      <c r="AG73" s="38"/>
      <c r="AH73" s="38"/>
      <c r="AI73" s="287"/>
    </row>
    <row r="74" spans="1:35" ht="30" hidden="1" customHeight="1">
      <c r="A74" s="435" t="s">
        <v>345</v>
      </c>
      <c r="B74" s="445" t="str">
        <f>'ПР5. 13.ПП2.БДД.2.Мер.'!A16</f>
        <v>Расходы на проведение мероприятий, направленных на обеспечение безопасного участия детей в дорожном движении</v>
      </c>
      <c r="C74" s="288">
        <f t="shared" si="1"/>
        <v>104700</v>
      </c>
      <c r="D74" s="288">
        <f t="shared" si="2"/>
        <v>104700</v>
      </c>
      <c r="E74" s="288">
        <f t="shared" si="3"/>
        <v>104700</v>
      </c>
      <c r="F74" s="288">
        <f t="shared" si="4"/>
        <v>104700</v>
      </c>
      <c r="G74" s="323"/>
      <c r="H74" s="323"/>
      <c r="I74" s="288">
        <f t="shared" si="5"/>
        <v>104700</v>
      </c>
      <c r="J74" s="288">
        <f t="shared" si="6"/>
        <v>104700</v>
      </c>
      <c r="K74" s="288">
        <v>0</v>
      </c>
      <c r="L74" s="288">
        <f t="shared" si="7"/>
        <v>104700</v>
      </c>
      <c r="M74" s="288">
        <f t="shared" si="8"/>
        <v>104700</v>
      </c>
      <c r="N74" s="284"/>
      <c r="O74" s="284"/>
      <c r="P74" s="284"/>
      <c r="Q74" s="284"/>
      <c r="R74" s="125" t="s">
        <v>116</v>
      </c>
      <c r="S74" s="125" t="s">
        <v>116</v>
      </c>
      <c r="T74" s="125" t="s">
        <v>116</v>
      </c>
      <c r="U74" s="123" t="str">
        <f>U76</f>
        <v>1220073980</v>
      </c>
      <c r="V74" s="125" t="s">
        <v>116</v>
      </c>
      <c r="W74" s="60">
        <f>W76+W77</f>
        <v>104700</v>
      </c>
      <c r="X74" s="60">
        <f t="shared" ref="X74:Z74" si="52">X76+X77</f>
        <v>0</v>
      </c>
      <c r="Y74" s="60">
        <f t="shared" si="52"/>
        <v>0</v>
      </c>
      <c r="Z74" s="60">
        <f t="shared" si="52"/>
        <v>104700</v>
      </c>
      <c r="AA74" s="146" t="s">
        <v>318</v>
      </c>
      <c r="AB74" s="60">
        <f>AB76+AB77</f>
        <v>0</v>
      </c>
      <c r="AC74" s="60">
        <f t="shared" ref="AC74:AH74" si="53">AC76+AC77</f>
        <v>0</v>
      </c>
      <c r="AD74" s="60">
        <f t="shared" si="53"/>
        <v>104700</v>
      </c>
      <c r="AE74" s="60">
        <f t="shared" si="53"/>
        <v>104700</v>
      </c>
      <c r="AF74" s="60">
        <f t="shared" si="53"/>
        <v>104700</v>
      </c>
      <c r="AG74" s="60">
        <f t="shared" si="53"/>
        <v>0</v>
      </c>
      <c r="AH74" s="60">
        <f t="shared" si="53"/>
        <v>0</v>
      </c>
      <c r="AI74" s="446"/>
    </row>
    <row r="75" spans="1:35" hidden="1">
      <c r="A75" s="436"/>
      <c r="B75" s="445"/>
      <c r="C75" s="288">
        <f t="shared" si="1"/>
        <v>0</v>
      </c>
      <c r="D75" s="288">
        <f t="shared" si="2"/>
        <v>0</v>
      </c>
      <c r="E75" s="288">
        <f t="shared" si="3"/>
        <v>0</v>
      </c>
      <c r="F75" s="288">
        <f t="shared" si="4"/>
        <v>0</v>
      </c>
      <c r="G75" s="323"/>
      <c r="H75" s="323"/>
      <c r="I75" s="288">
        <f t="shared" si="5"/>
        <v>0</v>
      </c>
      <c r="J75" s="288">
        <f t="shared" si="6"/>
        <v>0</v>
      </c>
      <c r="K75" s="288">
        <v>0</v>
      </c>
      <c r="L75" s="288">
        <f t="shared" si="7"/>
        <v>0</v>
      </c>
      <c r="M75" s="288">
        <f t="shared" si="8"/>
        <v>0</v>
      </c>
      <c r="N75" s="285"/>
      <c r="O75" s="285"/>
      <c r="P75" s="285"/>
      <c r="Q75" s="285"/>
      <c r="R75" s="44"/>
      <c r="S75" s="124"/>
      <c r="T75" s="124"/>
      <c r="U75" s="124"/>
      <c r="V75" s="124"/>
      <c r="W75" s="38"/>
      <c r="X75" s="38"/>
      <c r="Y75" s="38"/>
      <c r="Z75" s="38"/>
      <c r="AA75" s="146" t="s">
        <v>140</v>
      </c>
      <c r="AB75" s="38"/>
      <c r="AC75" s="38"/>
      <c r="AD75" s="37"/>
      <c r="AE75" s="37"/>
      <c r="AF75" s="37"/>
      <c r="AG75" s="37"/>
      <c r="AH75" s="37"/>
      <c r="AI75" s="447"/>
    </row>
    <row r="76" spans="1:35" hidden="1">
      <c r="A76" s="436"/>
      <c r="B76" s="445"/>
      <c r="C76" s="288">
        <f t="shared" si="1"/>
        <v>59760</v>
      </c>
      <c r="D76" s="288">
        <f t="shared" si="2"/>
        <v>59760</v>
      </c>
      <c r="E76" s="288">
        <f t="shared" si="3"/>
        <v>59760</v>
      </c>
      <c r="F76" s="288">
        <f t="shared" si="4"/>
        <v>59760</v>
      </c>
      <c r="G76" s="323"/>
      <c r="H76" s="323"/>
      <c r="I76" s="288">
        <f t="shared" si="5"/>
        <v>59760</v>
      </c>
      <c r="J76" s="288">
        <f t="shared" si="6"/>
        <v>59760</v>
      </c>
      <c r="K76" s="288">
        <v>0</v>
      </c>
      <c r="L76" s="288">
        <f t="shared" si="7"/>
        <v>59760</v>
      </c>
      <c r="M76" s="288">
        <f t="shared" si="8"/>
        <v>59760</v>
      </c>
      <c r="N76" s="285"/>
      <c r="O76" s="285"/>
      <c r="P76" s="285"/>
      <c r="Q76" s="285"/>
      <c r="R76" s="44" t="str">
        <f>'ПР5. 13.ПП2.БДД.2.Мер.'!C16</f>
        <v>734</v>
      </c>
      <c r="S76" s="44" t="str">
        <f>'ПР5. 13.ПП2.БДД.2.Мер.'!D16</f>
        <v>07</v>
      </c>
      <c r="T76" s="44" t="str">
        <f>'ПР5. 13.ПП2.БДД.2.Мер.'!E16</f>
        <v>02</v>
      </c>
      <c r="U76" s="44" t="str">
        <f>'ПР5. 13.ПП2.БДД.2.Мер.'!F16</f>
        <v>1220073980</v>
      </c>
      <c r="V76" s="44" t="str">
        <f>'ПР5. 13.ПП2.БДД.2.Мер.'!G16</f>
        <v>610</v>
      </c>
      <c r="W76" s="38">
        <f>'ПР5. 13.ПП2.БДД.2.Мер.'!H16</f>
        <v>59760</v>
      </c>
      <c r="X76" s="38">
        <f>'ПР5. 13.ПП2.БДД.2.Мер.'!I16</f>
        <v>0</v>
      </c>
      <c r="Y76" s="38">
        <f>'ПР5. 13.ПП2.БДД.2.Мер.'!J16</f>
        <v>0</v>
      </c>
      <c r="Z76" s="38">
        <f>'ПР5. 13.ПП2.БДД.2.Мер.'!K16</f>
        <v>59760</v>
      </c>
      <c r="AA76" s="458" t="s">
        <v>346</v>
      </c>
      <c r="AB76" s="38">
        <v>0</v>
      </c>
      <c r="AC76" s="38">
        <v>0</v>
      </c>
      <c r="AD76" s="38">
        <f>W76</f>
        <v>59760</v>
      </c>
      <c r="AE76" s="38">
        <f>AD76</f>
        <v>59760</v>
      </c>
      <c r="AF76" s="225">
        <f>AE76</f>
        <v>59760</v>
      </c>
      <c r="AG76" s="38">
        <f>X76</f>
        <v>0</v>
      </c>
      <c r="AH76" s="38">
        <f>Y76</f>
        <v>0</v>
      </c>
      <c r="AI76" s="447"/>
    </row>
    <row r="77" spans="1:35" hidden="1">
      <c r="A77" s="437"/>
      <c r="B77" s="445"/>
      <c r="C77" s="288">
        <f t="shared" si="1"/>
        <v>44940</v>
      </c>
      <c r="D77" s="288">
        <f t="shared" si="2"/>
        <v>44940</v>
      </c>
      <c r="E77" s="288">
        <f t="shared" si="3"/>
        <v>44940</v>
      </c>
      <c r="F77" s="288">
        <f t="shared" si="4"/>
        <v>44940</v>
      </c>
      <c r="G77" s="323"/>
      <c r="H77" s="323"/>
      <c r="I77" s="288">
        <f t="shared" si="5"/>
        <v>44940</v>
      </c>
      <c r="J77" s="288">
        <f t="shared" si="6"/>
        <v>44940</v>
      </c>
      <c r="K77" s="288">
        <v>0</v>
      </c>
      <c r="L77" s="288">
        <f t="shared" si="7"/>
        <v>44940</v>
      </c>
      <c r="M77" s="288">
        <f t="shared" si="8"/>
        <v>44940</v>
      </c>
      <c r="N77" s="286"/>
      <c r="O77" s="286"/>
      <c r="P77" s="286"/>
      <c r="Q77" s="286"/>
      <c r="R77" s="44" t="str">
        <f>'ПР5. 13.ПП2.БДД.2.Мер.'!C17</f>
        <v>734</v>
      </c>
      <c r="S77" s="44" t="str">
        <f>'ПР5. 13.ПП2.БДД.2.Мер.'!D17</f>
        <v>07</v>
      </c>
      <c r="T77" s="44" t="str">
        <f>'ПР5. 13.ПП2.БДД.2.Мер.'!E17</f>
        <v>02</v>
      </c>
      <c r="U77" s="44" t="str">
        <f>'ПР5. 13.ПП2.БДД.2.Мер.'!F17</f>
        <v>1220073980</v>
      </c>
      <c r="V77" s="44" t="str">
        <f>'ПР5. 13.ПП2.БДД.2.Мер.'!G17</f>
        <v>620</v>
      </c>
      <c r="W77" s="38">
        <f>'ПР5. 13.ПП2.БДД.2.Мер.'!H17</f>
        <v>44940</v>
      </c>
      <c r="X77" s="38">
        <f>'ПР5. 13.ПП2.БДД.2.Мер.'!I17</f>
        <v>0</v>
      </c>
      <c r="Y77" s="38">
        <f>'ПР5. 13.ПП2.БДД.2.Мер.'!J17</f>
        <v>0</v>
      </c>
      <c r="Z77" s="38">
        <f>'ПР5. 13.ПП2.БДД.2.Мер.'!K17</f>
        <v>44940</v>
      </c>
      <c r="AA77" s="459"/>
      <c r="AB77" s="38">
        <v>0</v>
      </c>
      <c r="AC77" s="38">
        <v>0</v>
      </c>
      <c r="AD77" s="38">
        <f>W77</f>
        <v>44940</v>
      </c>
      <c r="AE77" s="38">
        <f>AD77</f>
        <v>44940</v>
      </c>
      <c r="AF77" s="225">
        <f>AE77</f>
        <v>44940</v>
      </c>
      <c r="AG77" s="38">
        <f>X77</f>
        <v>0</v>
      </c>
      <c r="AH77" s="38">
        <f>Y77</f>
        <v>0</v>
      </c>
      <c r="AI77" s="448"/>
    </row>
    <row r="78" spans="1:35" ht="45" hidden="1" customHeight="1">
      <c r="A78" s="435" t="s">
        <v>372</v>
      </c>
      <c r="B78" s="445" t="str">
        <f>'ПР5. 13.ПП2.БДД.2.Мер.'!A18</f>
        <v>Софинансирование расходов на проведение мероприятий, направленных на обеспечение безопасного участия детей в дорожном движении</v>
      </c>
      <c r="C78" s="288">
        <f t="shared" ref="C78:C141" si="54">W78</f>
        <v>3830</v>
      </c>
      <c r="D78" s="288">
        <f t="shared" ref="D78:D141" si="55">C78</f>
        <v>3830</v>
      </c>
      <c r="E78" s="288">
        <f t="shared" ref="E78:E141" si="56">AF78</f>
        <v>3830</v>
      </c>
      <c r="F78" s="288">
        <f t="shared" ref="F78:F141" si="57">E78</f>
        <v>3830</v>
      </c>
      <c r="G78" s="323"/>
      <c r="H78" s="323"/>
      <c r="I78" s="288">
        <f t="shared" ref="I78:I141" si="58">F78</f>
        <v>3830</v>
      </c>
      <c r="J78" s="288">
        <f t="shared" ref="J78:J141" si="59">I78</f>
        <v>3830</v>
      </c>
      <c r="K78" s="288">
        <v>0</v>
      </c>
      <c r="L78" s="288">
        <f t="shared" ref="L78:L141" si="60">I78</f>
        <v>3830</v>
      </c>
      <c r="M78" s="288">
        <f t="shared" ref="M78:M141" si="61">L78</f>
        <v>3830</v>
      </c>
      <c r="N78" s="284"/>
      <c r="O78" s="284"/>
      <c r="P78" s="284"/>
      <c r="Q78" s="284"/>
      <c r="R78" s="125" t="s">
        <v>116</v>
      </c>
      <c r="S78" s="125" t="s">
        <v>116</v>
      </c>
      <c r="T78" s="125" t="s">
        <v>116</v>
      </c>
      <c r="U78" s="123" t="str">
        <f>U80</f>
        <v>12200S3980</v>
      </c>
      <c r="V78" s="125" t="s">
        <v>116</v>
      </c>
      <c r="W78" s="60">
        <f>W80+W81</f>
        <v>3830</v>
      </c>
      <c r="X78" s="60">
        <f t="shared" ref="X78:Z78" si="62">X80+X81</f>
        <v>0</v>
      </c>
      <c r="Y78" s="60">
        <f t="shared" si="62"/>
        <v>0</v>
      </c>
      <c r="Z78" s="60">
        <f t="shared" si="62"/>
        <v>3830</v>
      </c>
      <c r="AA78" s="146" t="s">
        <v>318</v>
      </c>
      <c r="AB78" s="60">
        <f>AB80+AB81</f>
        <v>0</v>
      </c>
      <c r="AC78" s="60">
        <f t="shared" ref="AC78:AH78" si="63">AC80+AC81</f>
        <v>0</v>
      </c>
      <c r="AD78" s="60">
        <f t="shared" si="63"/>
        <v>3830</v>
      </c>
      <c r="AE78" s="60">
        <f t="shared" si="63"/>
        <v>3830</v>
      </c>
      <c r="AF78" s="60">
        <f t="shared" si="63"/>
        <v>3830</v>
      </c>
      <c r="AG78" s="60">
        <f t="shared" si="63"/>
        <v>0</v>
      </c>
      <c r="AH78" s="60">
        <f t="shared" si="63"/>
        <v>0</v>
      </c>
      <c r="AI78" s="446"/>
    </row>
    <row r="79" spans="1:35" hidden="1">
      <c r="A79" s="436"/>
      <c r="B79" s="445"/>
      <c r="C79" s="288">
        <f t="shared" si="54"/>
        <v>0</v>
      </c>
      <c r="D79" s="288">
        <f t="shared" si="55"/>
        <v>0</v>
      </c>
      <c r="E79" s="288">
        <f t="shared" si="56"/>
        <v>0</v>
      </c>
      <c r="F79" s="288">
        <f t="shared" si="57"/>
        <v>0</v>
      </c>
      <c r="G79" s="323"/>
      <c r="H79" s="323"/>
      <c r="I79" s="288">
        <f t="shared" si="58"/>
        <v>0</v>
      </c>
      <c r="J79" s="288">
        <f t="shared" si="59"/>
        <v>0</v>
      </c>
      <c r="K79" s="288">
        <v>0</v>
      </c>
      <c r="L79" s="288">
        <f t="shared" si="60"/>
        <v>0</v>
      </c>
      <c r="M79" s="288">
        <f t="shared" si="61"/>
        <v>0</v>
      </c>
      <c r="N79" s="285"/>
      <c r="O79" s="285"/>
      <c r="P79" s="285"/>
      <c r="Q79" s="285"/>
      <c r="R79" s="44"/>
      <c r="S79" s="124"/>
      <c r="T79" s="124"/>
      <c r="U79" s="124"/>
      <c r="V79" s="124"/>
      <c r="W79" s="38"/>
      <c r="X79" s="38"/>
      <c r="Y79" s="38"/>
      <c r="Z79" s="38"/>
      <c r="AA79" s="146" t="s">
        <v>140</v>
      </c>
      <c r="AB79" s="38"/>
      <c r="AC79" s="38"/>
      <c r="AD79" s="37"/>
      <c r="AE79" s="37"/>
      <c r="AF79" s="37"/>
      <c r="AG79" s="37"/>
      <c r="AH79" s="37"/>
      <c r="AI79" s="447"/>
    </row>
    <row r="80" spans="1:35" hidden="1">
      <c r="A80" s="436"/>
      <c r="B80" s="445"/>
      <c r="C80" s="288">
        <f t="shared" si="54"/>
        <v>2656</v>
      </c>
      <c r="D80" s="288">
        <f t="shared" si="55"/>
        <v>2656</v>
      </c>
      <c r="E80" s="288">
        <f t="shared" si="56"/>
        <v>2656</v>
      </c>
      <c r="F80" s="288">
        <f t="shared" si="57"/>
        <v>2656</v>
      </c>
      <c r="G80" s="323"/>
      <c r="H80" s="323"/>
      <c r="I80" s="288">
        <f t="shared" si="58"/>
        <v>2656</v>
      </c>
      <c r="J80" s="288">
        <f t="shared" si="59"/>
        <v>2656</v>
      </c>
      <c r="K80" s="288">
        <v>0</v>
      </c>
      <c r="L80" s="288">
        <f t="shared" si="60"/>
        <v>2656</v>
      </c>
      <c r="M80" s="288">
        <f t="shared" si="61"/>
        <v>2656</v>
      </c>
      <c r="N80" s="285"/>
      <c r="O80" s="285"/>
      <c r="P80" s="285"/>
      <c r="Q80" s="285"/>
      <c r="R80" s="44" t="str">
        <f>'ПР5. 13.ПП2.БДД.2.Мер.'!C18</f>
        <v>734</v>
      </c>
      <c r="S80" s="44" t="str">
        <f>'ПР5. 13.ПП2.БДД.2.Мер.'!D18</f>
        <v>07</v>
      </c>
      <c r="T80" s="44" t="str">
        <f>'ПР5. 13.ПП2.БДД.2.Мер.'!E18</f>
        <v>02</v>
      </c>
      <c r="U80" s="44" t="str">
        <f>'ПР5. 13.ПП2.БДД.2.Мер.'!F18</f>
        <v>12200S3980</v>
      </c>
      <c r="V80" s="44" t="str">
        <f>'ПР5. 13.ПП2.БДД.2.Мер.'!G18</f>
        <v>610</v>
      </c>
      <c r="W80" s="162">
        <f>'ПР5. 13.ПП2.БДД.2.Мер.'!H18</f>
        <v>2656</v>
      </c>
      <c r="X80" s="162">
        <f>'ПР5. 13.ПП2.БДД.2.Мер.'!I18</f>
        <v>0</v>
      </c>
      <c r="Y80" s="162">
        <f>'ПР5. 13.ПП2.БДД.2.Мер.'!J18</f>
        <v>0</v>
      </c>
      <c r="Z80" s="162">
        <f>'ПР5. 13.ПП2.БДД.2.Мер.'!K18</f>
        <v>2656</v>
      </c>
      <c r="AA80" s="458" t="s">
        <v>346</v>
      </c>
      <c r="AB80" s="38">
        <v>0</v>
      </c>
      <c r="AC80" s="38">
        <v>0</v>
      </c>
      <c r="AD80" s="38">
        <f>W80</f>
        <v>2656</v>
      </c>
      <c r="AE80" s="38">
        <f>AD80</f>
        <v>2656</v>
      </c>
      <c r="AF80" s="38">
        <f>AE80</f>
        <v>2656</v>
      </c>
      <c r="AG80" s="38">
        <f>X80</f>
        <v>0</v>
      </c>
      <c r="AH80" s="38">
        <f>Y80</f>
        <v>0</v>
      </c>
      <c r="AI80" s="447"/>
    </row>
    <row r="81" spans="1:35" hidden="1">
      <c r="A81" s="437"/>
      <c r="B81" s="445"/>
      <c r="C81" s="288">
        <f t="shared" si="54"/>
        <v>1174</v>
      </c>
      <c r="D81" s="288">
        <f t="shared" si="55"/>
        <v>1174</v>
      </c>
      <c r="E81" s="288">
        <f t="shared" si="56"/>
        <v>1174</v>
      </c>
      <c r="F81" s="288">
        <f t="shared" si="57"/>
        <v>1174</v>
      </c>
      <c r="G81" s="323"/>
      <c r="H81" s="323"/>
      <c r="I81" s="288">
        <f t="shared" si="58"/>
        <v>1174</v>
      </c>
      <c r="J81" s="288">
        <f t="shared" si="59"/>
        <v>1174</v>
      </c>
      <c r="K81" s="288">
        <v>0</v>
      </c>
      <c r="L81" s="288">
        <f t="shared" si="60"/>
        <v>1174</v>
      </c>
      <c r="M81" s="288">
        <f t="shared" si="61"/>
        <v>1174</v>
      </c>
      <c r="N81" s="286"/>
      <c r="O81" s="286"/>
      <c r="P81" s="286"/>
      <c r="Q81" s="286"/>
      <c r="R81" s="44" t="str">
        <f>'ПР5. 13.ПП2.БДД.2.Мер.'!C19</f>
        <v>734</v>
      </c>
      <c r="S81" s="44" t="str">
        <f>'ПР5. 13.ПП2.БДД.2.Мер.'!D19</f>
        <v>07</v>
      </c>
      <c r="T81" s="44" t="str">
        <f>'ПР5. 13.ПП2.БДД.2.Мер.'!E19</f>
        <v>02</v>
      </c>
      <c r="U81" s="44" t="str">
        <f>'ПР5. 13.ПП2.БДД.2.Мер.'!F19</f>
        <v>12200S3980</v>
      </c>
      <c r="V81" s="44" t="str">
        <f>'ПР5. 13.ПП2.БДД.2.Мер.'!G19</f>
        <v>620</v>
      </c>
      <c r="W81" s="162">
        <f>'ПР5. 13.ПП2.БДД.2.Мер.'!H19</f>
        <v>1174</v>
      </c>
      <c r="X81" s="162">
        <f>'ПР5. 13.ПП2.БДД.2.Мер.'!I19</f>
        <v>0</v>
      </c>
      <c r="Y81" s="162">
        <f>'ПР5. 13.ПП2.БДД.2.Мер.'!J19</f>
        <v>0</v>
      </c>
      <c r="Z81" s="162">
        <f>'ПР5. 13.ПП2.БДД.2.Мер.'!K19</f>
        <v>1174</v>
      </c>
      <c r="AA81" s="459"/>
      <c r="AB81" s="38">
        <v>0</v>
      </c>
      <c r="AC81" s="38">
        <v>0</v>
      </c>
      <c r="AD81" s="38">
        <f>W81</f>
        <v>1174</v>
      </c>
      <c r="AE81" s="38">
        <f>AD81</f>
        <v>1174</v>
      </c>
      <c r="AF81" s="38">
        <v>1174</v>
      </c>
      <c r="AG81" s="38">
        <f>X81</f>
        <v>0</v>
      </c>
      <c r="AH81" s="38">
        <f>Y81</f>
        <v>0</v>
      </c>
      <c r="AI81" s="448"/>
    </row>
    <row r="82" spans="1:35" s="318" customFormat="1" ht="15" hidden="1" customHeight="1">
      <c r="A82" s="452" t="s">
        <v>8</v>
      </c>
      <c r="B82" s="478" t="s">
        <v>431</v>
      </c>
      <c r="C82" s="312">
        <f t="shared" si="54"/>
        <v>132025333.30000001</v>
      </c>
      <c r="D82" s="312">
        <f t="shared" si="55"/>
        <v>132025333.30000001</v>
      </c>
      <c r="E82" s="312">
        <f t="shared" si="56"/>
        <v>123438979.30000001</v>
      </c>
      <c r="F82" s="312">
        <f t="shared" si="57"/>
        <v>123438979.30000001</v>
      </c>
      <c r="G82" s="322"/>
      <c r="H82" s="322"/>
      <c r="I82" s="312">
        <f t="shared" si="58"/>
        <v>123438979.30000001</v>
      </c>
      <c r="J82" s="312">
        <f t="shared" si="59"/>
        <v>123438979.30000001</v>
      </c>
      <c r="K82" s="312">
        <v>0</v>
      </c>
      <c r="L82" s="312">
        <f t="shared" si="60"/>
        <v>123438979.30000001</v>
      </c>
      <c r="M82" s="312">
        <f t="shared" si="61"/>
        <v>123438979.30000001</v>
      </c>
      <c r="N82" s="295"/>
      <c r="O82" s="295"/>
      <c r="P82" s="295"/>
      <c r="Q82" s="295"/>
      <c r="R82" s="455" t="s">
        <v>5</v>
      </c>
      <c r="S82" s="455" t="str">
        <f>R82</f>
        <v>Х</v>
      </c>
      <c r="T82" s="455" t="str">
        <f>S82</f>
        <v>Х</v>
      </c>
      <c r="U82" s="455">
        <v>1230000000</v>
      </c>
      <c r="V82" s="455" t="s">
        <v>116</v>
      </c>
      <c r="W82" s="449">
        <f>SUM(W86:W97)/2</f>
        <v>132025333.30000001</v>
      </c>
      <c r="X82" s="449">
        <f t="shared" ref="X82:Z82" si="64">SUM(X86:X97)/2</f>
        <v>103500000</v>
      </c>
      <c r="Y82" s="449">
        <f t="shared" si="64"/>
        <v>89156000</v>
      </c>
      <c r="Z82" s="449">
        <f t="shared" si="64"/>
        <v>324681333.29999995</v>
      </c>
      <c r="AA82" s="316" t="s">
        <v>318</v>
      </c>
      <c r="AB82" s="63">
        <f t="shared" ref="AB82:AH82" si="65">AB84</f>
        <v>122549000</v>
      </c>
      <c r="AC82" s="63">
        <f t="shared" si="65"/>
        <v>121833504.37</v>
      </c>
      <c r="AD82" s="63">
        <f t="shared" si="65"/>
        <v>132025333.3</v>
      </c>
      <c r="AE82" s="63">
        <f t="shared" si="65"/>
        <v>132025333.30000001</v>
      </c>
      <c r="AF82" s="63">
        <f t="shared" si="65"/>
        <v>123438979.30000001</v>
      </c>
      <c r="AG82" s="63">
        <f t="shared" si="65"/>
        <v>103500000</v>
      </c>
      <c r="AH82" s="63">
        <f t="shared" si="65"/>
        <v>89156000</v>
      </c>
      <c r="AI82" s="319"/>
    </row>
    <row r="83" spans="1:35" hidden="1">
      <c r="A83" s="460"/>
      <c r="B83" s="478"/>
      <c r="C83" s="288">
        <f t="shared" si="54"/>
        <v>0</v>
      </c>
      <c r="D83" s="288">
        <f t="shared" si="55"/>
        <v>0</v>
      </c>
      <c r="E83" s="288">
        <f t="shared" si="56"/>
        <v>0</v>
      </c>
      <c r="F83" s="288">
        <f t="shared" si="57"/>
        <v>0</v>
      </c>
      <c r="G83" s="323"/>
      <c r="H83" s="323"/>
      <c r="I83" s="288">
        <f t="shared" si="58"/>
        <v>0</v>
      </c>
      <c r="J83" s="288">
        <f t="shared" si="59"/>
        <v>0</v>
      </c>
      <c r="K83" s="288">
        <v>0</v>
      </c>
      <c r="L83" s="288">
        <f t="shared" si="60"/>
        <v>0</v>
      </c>
      <c r="M83" s="288">
        <f t="shared" si="61"/>
        <v>0</v>
      </c>
      <c r="N83" s="296"/>
      <c r="O83" s="296"/>
      <c r="P83" s="296"/>
      <c r="Q83" s="296"/>
      <c r="R83" s="456"/>
      <c r="S83" s="456"/>
      <c r="T83" s="456"/>
      <c r="U83" s="456"/>
      <c r="V83" s="456"/>
      <c r="W83" s="450"/>
      <c r="X83" s="450"/>
      <c r="Y83" s="450"/>
      <c r="Z83" s="450"/>
      <c r="AA83" s="146" t="s">
        <v>140</v>
      </c>
      <c r="AB83" s="63"/>
      <c r="AC83" s="63"/>
      <c r="AD83" s="63"/>
      <c r="AE83" s="63"/>
      <c r="AF83" s="63"/>
      <c r="AG83" s="63"/>
      <c r="AH83" s="63"/>
      <c r="AI83" s="62"/>
    </row>
    <row r="84" spans="1:35" hidden="1">
      <c r="A84" s="461"/>
      <c r="B84" s="478"/>
      <c r="C84" s="288">
        <f t="shared" si="54"/>
        <v>0</v>
      </c>
      <c r="D84" s="288">
        <f t="shared" si="55"/>
        <v>0</v>
      </c>
      <c r="E84" s="288">
        <f t="shared" si="56"/>
        <v>123438979.30000001</v>
      </c>
      <c r="F84" s="288">
        <f t="shared" si="57"/>
        <v>123438979.30000001</v>
      </c>
      <c r="G84" s="323"/>
      <c r="H84" s="323"/>
      <c r="I84" s="288">
        <f t="shared" si="58"/>
        <v>123438979.30000001</v>
      </c>
      <c r="J84" s="288">
        <f t="shared" si="59"/>
        <v>123438979.30000001</v>
      </c>
      <c r="K84" s="288">
        <v>0</v>
      </c>
      <c r="L84" s="288">
        <f t="shared" si="60"/>
        <v>123438979.30000001</v>
      </c>
      <c r="M84" s="288">
        <f t="shared" si="61"/>
        <v>123438979.30000001</v>
      </c>
      <c r="N84" s="297"/>
      <c r="O84" s="297"/>
      <c r="P84" s="297"/>
      <c r="Q84" s="297"/>
      <c r="R84" s="457"/>
      <c r="S84" s="457"/>
      <c r="T84" s="457"/>
      <c r="U84" s="457"/>
      <c r="V84" s="457"/>
      <c r="W84" s="451"/>
      <c r="X84" s="451"/>
      <c r="Y84" s="451"/>
      <c r="Z84" s="451"/>
      <c r="AA84" s="148" t="s">
        <v>319</v>
      </c>
      <c r="AB84" s="63">
        <f>'[1]06. Пр.1 Распределение. Отч.7'!$V$88</f>
        <v>122549000</v>
      </c>
      <c r="AC84" s="63">
        <f>'[1]06. Пр.1 Распределение. Отч.7'!$W$88</f>
        <v>121833504.37</v>
      </c>
      <c r="AD84" s="63">
        <f>'ПР6. 16.ПП3.Трансп.2.Мер.'!H13</f>
        <v>132025333.3</v>
      </c>
      <c r="AE84" s="63">
        <f>SUM(AE86:AE97)/2</f>
        <v>132025333.30000001</v>
      </c>
      <c r="AF84" s="63">
        <f>SUM(AF86:AF97)/2</f>
        <v>123438979.30000001</v>
      </c>
      <c r="AG84" s="63">
        <f>'ПР6. 16.ПП3.Трансп.2.Мер.'!I13</f>
        <v>103500000</v>
      </c>
      <c r="AH84" s="63">
        <f>'ПР6. 16.ПП3.Трансп.2.Мер.'!J13</f>
        <v>89156000</v>
      </c>
      <c r="AI84" s="62"/>
    </row>
    <row r="85" spans="1:35" s="212" customFormat="1" hidden="1">
      <c r="A85" s="210"/>
      <c r="B85" s="207" t="s">
        <v>262</v>
      </c>
      <c r="C85" s="288">
        <f t="shared" si="54"/>
        <v>132025333.3</v>
      </c>
      <c r="D85" s="288">
        <f t="shared" si="55"/>
        <v>132025333.3</v>
      </c>
      <c r="E85" s="288">
        <f t="shared" si="56"/>
        <v>0</v>
      </c>
      <c r="F85" s="288">
        <f t="shared" si="57"/>
        <v>0</v>
      </c>
      <c r="G85" s="323"/>
      <c r="H85" s="323"/>
      <c r="I85" s="288">
        <f t="shared" si="58"/>
        <v>0</v>
      </c>
      <c r="J85" s="288">
        <f t="shared" si="59"/>
        <v>0</v>
      </c>
      <c r="K85" s="288">
        <v>0</v>
      </c>
      <c r="L85" s="288">
        <f t="shared" si="60"/>
        <v>0</v>
      </c>
      <c r="M85" s="288">
        <f t="shared" si="61"/>
        <v>0</v>
      </c>
      <c r="N85" s="207"/>
      <c r="O85" s="207"/>
      <c r="P85" s="207"/>
      <c r="Q85" s="207"/>
      <c r="R85" s="208"/>
      <c r="S85" s="208"/>
      <c r="T85" s="208"/>
      <c r="U85" s="208"/>
      <c r="V85" s="208"/>
      <c r="W85" s="139">
        <f>'ПР6. 16.ПП3.Трансп.2.Мер.'!H13</f>
        <v>132025333.3</v>
      </c>
      <c r="X85" s="139">
        <f>'ПР6. 16.ПП3.Трансп.2.Мер.'!I13</f>
        <v>103500000</v>
      </c>
      <c r="Y85" s="139">
        <f>'ПР6. 16.ПП3.Трансп.2.Мер.'!J13</f>
        <v>89156000</v>
      </c>
      <c r="Z85" s="139">
        <f>'ПР6. 16.ПП3.Трансп.2.Мер.'!K13</f>
        <v>324681333.30000001</v>
      </c>
      <c r="AA85" s="139"/>
      <c r="AB85" s="139"/>
      <c r="AC85" s="139"/>
      <c r="AD85" s="139"/>
      <c r="AE85" s="139"/>
      <c r="AF85" s="139"/>
      <c r="AG85" s="139"/>
      <c r="AH85" s="139"/>
      <c r="AI85" s="211"/>
    </row>
    <row r="86" spans="1:35" hidden="1">
      <c r="A86" s="445" t="s">
        <v>31</v>
      </c>
      <c r="B86" s="445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6" s="288">
        <f t="shared" si="54"/>
        <v>89156000</v>
      </c>
      <c r="D86" s="288">
        <f t="shared" si="55"/>
        <v>89156000</v>
      </c>
      <c r="E86" s="288">
        <f t="shared" si="56"/>
        <v>80569646</v>
      </c>
      <c r="F86" s="288">
        <f t="shared" si="57"/>
        <v>80569646</v>
      </c>
      <c r="G86" s="323"/>
      <c r="H86" s="323"/>
      <c r="I86" s="288">
        <f t="shared" si="58"/>
        <v>80569646</v>
      </c>
      <c r="J86" s="288">
        <f t="shared" si="59"/>
        <v>80569646</v>
      </c>
      <c r="K86" s="288">
        <v>0</v>
      </c>
      <c r="L86" s="288">
        <f t="shared" si="60"/>
        <v>80569646</v>
      </c>
      <c r="M86" s="288">
        <f t="shared" si="61"/>
        <v>80569646</v>
      </c>
      <c r="N86" s="284"/>
      <c r="O86" s="284"/>
      <c r="P86" s="284"/>
      <c r="Q86" s="284"/>
      <c r="R86" s="125" t="s">
        <v>116</v>
      </c>
      <c r="S86" s="125" t="s">
        <v>116</v>
      </c>
      <c r="T86" s="125" t="s">
        <v>116</v>
      </c>
      <c r="U86" s="123">
        <f>U88</f>
        <v>1230000010</v>
      </c>
      <c r="V86" s="125" t="s">
        <v>116</v>
      </c>
      <c r="W86" s="60">
        <f>W88</f>
        <v>89156000</v>
      </c>
      <c r="X86" s="60">
        <f t="shared" ref="X86:Z86" si="66">X88</f>
        <v>0</v>
      </c>
      <c r="Y86" s="60">
        <f t="shared" si="66"/>
        <v>0</v>
      </c>
      <c r="Z86" s="60">
        <f t="shared" si="66"/>
        <v>89156000</v>
      </c>
      <c r="AA86" s="146" t="s">
        <v>318</v>
      </c>
      <c r="AB86" s="60">
        <f>AB88</f>
        <v>89159000</v>
      </c>
      <c r="AC86" s="60">
        <f t="shared" ref="AC86:AH86" si="67">AC88</f>
        <v>88443504.370000005</v>
      </c>
      <c r="AD86" s="60">
        <f t="shared" si="67"/>
        <v>89156000</v>
      </c>
      <c r="AE86" s="60">
        <f t="shared" si="67"/>
        <v>89156000</v>
      </c>
      <c r="AF86" s="60">
        <f t="shared" si="67"/>
        <v>80569646</v>
      </c>
      <c r="AG86" s="60">
        <f t="shared" si="67"/>
        <v>0</v>
      </c>
      <c r="AH86" s="60">
        <f t="shared" si="67"/>
        <v>0</v>
      </c>
      <c r="AI86" s="444"/>
    </row>
    <row r="87" spans="1:35" s="118" customFormat="1" hidden="1">
      <c r="A87" s="445"/>
      <c r="B87" s="445"/>
      <c r="C87" s="288">
        <f t="shared" si="54"/>
        <v>0</v>
      </c>
      <c r="D87" s="288">
        <f t="shared" si="55"/>
        <v>0</v>
      </c>
      <c r="E87" s="288">
        <f t="shared" si="56"/>
        <v>0</v>
      </c>
      <c r="F87" s="288">
        <f t="shared" si="57"/>
        <v>0</v>
      </c>
      <c r="G87" s="323"/>
      <c r="H87" s="323"/>
      <c r="I87" s="288">
        <f t="shared" si="58"/>
        <v>0</v>
      </c>
      <c r="J87" s="288">
        <f t="shared" si="59"/>
        <v>0</v>
      </c>
      <c r="K87" s="288">
        <v>0</v>
      </c>
      <c r="L87" s="288">
        <f t="shared" si="60"/>
        <v>0</v>
      </c>
      <c r="M87" s="288">
        <f t="shared" si="61"/>
        <v>0</v>
      </c>
      <c r="N87" s="285"/>
      <c r="O87" s="285"/>
      <c r="P87" s="285"/>
      <c r="Q87" s="285"/>
      <c r="R87" s="44"/>
      <c r="S87" s="124"/>
      <c r="T87" s="124"/>
      <c r="U87" s="124"/>
      <c r="V87" s="46"/>
      <c r="W87" s="38"/>
      <c r="X87" s="38"/>
      <c r="Y87" s="38"/>
      <c r="Z87" s="38"/>
      <c r="AA87" s="146" t="s">
        <v>140</v>
      </c>
      <c r="AB87" s="38"/>
      <c r="AC87" s="38"/>
      <c r="AD87" s="38"/>
      <c r="AE87" s="38"/>
      <c r="AF87" s="38"/>
      <c r="AG87" s="302"/>
      <c r="AH87" s="302"/>
      <c r="AI87" s="444"/>
    </row>
    <row r="88" spans="1:35" s="118" customFormat="1" hidden="1">
      <c r="A88" s="445"/>
      <c r="B88" s="445"/>
      <c r="C88" s="288">
        <f t="shared" si="54"/>
        <v>89156000</v>
      </c>
      <c r="D88" s="288">
        <f t="shared" si="55"/>
        <v>89156000</v>
      </c>
      <c r="E88" s="288">
        <f t="shared" si="56"/>
        <v>80569646</v>
      </c>
      <c r="F88" s="288">
        <f t="shared" si="57"/>
        <v>80569646</v>
      </c>
      <c r="G88" s="323"/>
      <c r="H88" s="323"/>
      <c r="I88" s="288">
        <f t="shared" si="58"/>
        <v>80569646</v>
      </c>
      <c r="J88" s="288">
        <f t="shared" si="59"/>
        <v>80569646</v>
      </c>
      <c r="K88" s="288">
        <v>0</v>
      </c>
      <c r="L88" s="288">
        <f t="shared" si="60"/>
        <v>80569646</v>
      </c>
      <c r="M88" s="288">
        <f t="shared" si="61"/>
        <v>80569646</v>
      </c>
      <c r="N88" s="286"/>
      <c r="O88" s="286"/>
      <c r="P88" s="286"/>
      <c r="Q88" s="286"/>
      <c r="R88" s="38" t="str">
        <f>'ПР6. 16.ПП3.Трансп.2.Мер.'!C9</f>
        <v>009</v>
      </c>
      <c r="S88" s="38" t="str">
        <f>'ПР6. 16.ПП3.Трансп.2.Мер.'!D9</f>
        <v>04</v>
      </c>
      <c r="T88" s="38" t="str">
        <f>'ПР6. 16.ПП3.Трансп.2.Мер.'!E9</f>
        <v>08</v>
      </c>
      <c r="U88" s="123">
        <f>'ПР6. 16.ПП3.Трансп.2.Мер.'!F9</f>
        <v>1230000010</v>
      </c>
      <c r="V88" s="46">
        <f>'ПР6. 16.ПП3.Трансп.2.Мер.'!G9</f>
        <v>810</v>
      </c>
      <c r="W88" s="38">
        <f>'ПР6. 16.ПП3.Трансп.2.Мер.'!H9</f>
        <v>89156000</v>
      </c>
      <c r="X88" s="38">
        <f>'ПР6. 16.ПП3.Трансп.2.Мер.'!I9</f>
        <v>0</v>
      </c>
      <c r="Y88" s="38">
        <f>'ПР6. 16.ПП3.Трансп.2.Мер.'!J9</f>
        <v>0</v>
      </c>
      <c r="Z88" s="38">
        <f>'ПР6. 16.ПП3.Трансп.2.Мер.'!K9</f>
        <v>89156000</v>
      </c>
      <c r="AA88" s="148" t="s">
        <v>319</v>
      </c>
      <c r="AB88" s="38">
        <f>'[1]06. Пр.1 Распределение. Отч.7'!$V$91</f>
        <v>89159000</v>
      </c>
      <c r="AC88" s="38">
        <f>'[1]06. Пр.1 Распределение. Отч.7'!$W$91</f>
        <v>88443504.370000005</v>
      </c>
      <c r="AD88" s="38">
        <f>W88</f>
        <v>89156000</v>
      </c>
      <c r="AE88" s="38">
        <f>AD88</f>
        <v>89156000</v>
      </c>
      <c r="AF88" s="38">
        <v>80569646</v>
      </c>
      <c r="AG88" s="38">
        <f>X88</f>
        <v>0</v>
      </c>
      <c r="AH88" s="38">
        <f>Y88</f>
        <v>0</v>
      </c>
      <c r="AI88" s="444"/>
    </row>
    <row r="89" spans="1:35" hidden="1">
      <c r="A89" s="445" t="s">
        <v>31</v>
      </c>
      <c r="B89" s="445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9" s="288">
        <f t="shared" si="54"/>
        <v>0</v>
      </c>
      <c r="D89" s="288">
        <f t="shared" si="55"/>
        <v>0</v>
      </c>
      <c r="E89" s="288">
        <f t="shared" si="56"/>
        <v>0</v>
      </c>
      <c r="F89" s="288">
        <f t="shared" si="57"/>
        <v>0</v>
      </c>
      <c r="G89" s="323"/>
      <c r="H89" s="323"/>
      <c r="I89" s="288">
        <f t="shared" si="58"/>
        <v>0</v>
      </c>
      <c r="J89" s="288">
        <f t="shared" si="59"/>
        <v>0</v>
      </c>
      <c r="K89" s="288">
        <v>0</v>
      </c>
      <c r="L89" s="288">
        <f t="shared" si="60"/>
        <v>0</v>
      </c>
      <c r="M89" s="288">
        <f t="shared" si="61"/>
        <v>0</v>
      </c>
      <c r="N89" s="284"/>
      <c r="O89" s="284"/>
      <c r="P89" s="284"/>
      <c r="Q89" s="284"/>
      <c r="R89" s="125" t="s">
        <v>116</v>
      </c>
      <c r="S89" s="125" t="s">
        <v>116</v>
      </c>
      <c r="T89" s="125" t="s">
        <v>116</v>
      </c>
      <c r="U89" s="123">
        <f>U91</f>
        <v>1230000040</v>
      </c>
      <c r="V89" s="125" t="s">
        <v>116</v>
      </c>
      <c r="W89" s="60">
        <f>W91</f>
        <v>0</v>
      </c>
      <c r="X89" s="60">
        <f t="shared" ref="X89:Z89" si="68">X91</f>
        <v>103500000</v>
      </c>
      <c r="Y89" s="60">
        <f t="shared" si="68"/>
        <v>89156000</v>
      </c>
      <c r="Z89" s="60">
        <f t="shared" si="68"/>
        <v>192656000</v>
      </c>
      <c r="AA89" s="146" t="s">
        <v>318</v>
      </c>
      <c r="AB89" s="60">
        <f>AB91</f>
        <v>0</v>
      </c>
      <c r="AC89" s="60">
        <f t="shared" ref="AC89:AH89" si="69">AC91</f>
        <v>0</v>
      </c>
      <c r="AD89" s="60">
        <f t="shared" si="69"/>
        <v>0</v>
      </c>
      <c r="AE89" s="60">
        <f t="shared" si="69"/>
        <v>0</v>
      </c>
      <c r="AF89" s="60">
        <f t="shared" si="69"/>
        <v>0</v>
      </c>
      <c r="AG89" s="60">
        <f t="shared" si="69"/>
        <v>103500000</v>
      </c>
      <c r="AH89" s="60">
        <f t="shared" si="69"/>
        <v>89156000</v>
      </c>
      <c r="AI89" s="444"/>
    </row>
    <row r="90" spans="1:35" s="118" customFormat="1" hidden="1">
      <c r="A90" s="445"/>
      <c r="B90" s="445"/>
      <c r="C90" s="288">
        <f t="shared" si="54"/>
        <v>0</v>
      </c>
      <c r="D90" s="288">
        <f t="shared" si="55"/>
        <v>0</v>
      </c>
      <c r="E90" s="288">
        <f t="shared" si="56"/>
        <v>0</v>
      </c>
      <c r="F90" s="288">
        <f t="shared" si="57"/>
        <v>0</v>
      </c>
      <c r="G90" s="323"/>
      <c r="H90" s="323"/>
      <c r="I90" s="288">
        <f t="shared" si="58"/>
        <v>0</v>
      </c>
      <c r="J90" s="288">
        <f t="shared" si="59"/>
        <v>0</v>
      </c>
      <c r="K90" s="288">
        <v>0</v>
      </c>
      <c r="L90" s="288">
        <f t="shared" si="60"/>
        <v>0</v>
      </c>
      <c r="M90" s="288">
        <f t="shared" si="61"/>
        <v>0</v>
      </c>
      <c r="N90" s="285"/>
      <c r="O90" s="285"/>
      <c r="P90" s="285"/>
      <c r="Q90" s="285"/>
      <c r="R90" s="44"/>
      <c r="S90" s="124"/>
      <c r="T90" s="124"/>
      <c r="U90" s="124"/>
      <c r="V90" s="46"/>
      <c r="W90" s="38"/>
      <c r="X90" s="38"/>
      <c r="Y90" s="38"/>
      <c r="Z90" s="38"/>
      <c r="AA90" s="146" t="s">
        <v>140</v>
      </c>
      <c r="AB90" s="38"/>
      <c r="AC90" s="38"/>
      <c r="AD90" s="38"/>
      <c r="AE90" s="38"/>
      <c r="AF90" s="38"/>
      <c r="AG90" s="302"/>
      <c r="AH90" s="302"/>
      <c r="AI90" s="444"/>
    </row>
    <row r="91" spans="1:35" s="118" customFormat="1" hidden="1">
      <c r="A91" s="445"/>
      <c r="B91" s="445"/>
      <c r="C91" s="288">
        <f t="shared" si="54"/>
        <v>0</v>
      </c>
      <c r="D91" s="288">
        <f t="shared" si="55"/>
        <v>0</v>
      </c>
      <c r="E91" s="288">
        <f t="shared" si="56"/>
        <v>0</v>
      </c>
      <c r="F91" s="288">
        <f t="shared" si="57"/>
        <v>0</v>
      </c>
      <c r="G91" s="323"/>
      <c r="H91" s="323"/>
      <c r="I91" s="288">
        <f t="shared" si="58"/>
        <v>0</v>
      </c>
      <c r="J91" s="288">
        <f t="shared" si="59"/>
        <v>0</v>
      </c>
      <c r="K91" s="288">
        <v>0</v>
      </c>
      <c r="L91" s="288">
        <f t="shared" si="60"/>
        <v>0</v>
      </c>
      <c r="M91" s="288">
        <f t="shared" si="61"/>
        <v>0</v>
      </c>
      <c r="N91" s="286"/>
      <c r="O91" s="286"/>
      <c r="P91" s="286"/>
      <c r="Q91" s="286"/>
      <c r="R91" s="38" t="str">
        <f>'ПР6. 16.ПП3.Трансп.2.Мер.'!C10</f>
        <v>009</v>
      </c>
      <c r="S91" s="38" t="str">
        <f>'ПР6. 16.ПП3.Трансп.2.Мер.'!D10</f>
        <v>04</v>
      </c>
      <c r="T91" s="38" t="str">
        <f>'ПР6. 16.ПП3.Трансп.2.Мер.'!E10</f>
        <v>08</v>
      </c>
      <c r="U91" s="123">
        <f>'ПР6. 16.ПП3.Трансп.2.Мер.'!F10</f>
        <v>1230000040</v>
      </c>
      <c r="V91" s="46">
        <f>'ПР6. 16.ПП3.Трансп.2.Мер.'!G10</f>
        <v>240</v>
      </c>
      <c r="W91" s="38">
        <f>'ПР6. 16.ПП3.Трансп.2.Мер.'!H10</f>
        <v>0</v>
      </c>
      <c r="X91" s="38">
        <f>'ПР6. 16.ПП3.Трансп.2.Мер.'!I10</f>
        <v>103500000</v>
      </c>
      <c r="Y91" s="38">
        <f>'ПР6. 16.ПП3.Трансп.2.Мер.'!J10</f>
        <v>89156000</v>
      </c>
      <c r="Z91" s="38">
        <f>'ПР6. 16.ПП3.Трансп.2.Мер.'!K10</f>
        <v>192656000</v>
      </c>
      <c r="AA91" s="148" t="s">
        <v>319</v>
      </c>
      <c r="AB91" s="38">
        <v>0</v>
      </c>
      <c r="AC91" s="38">
        <v>0</v>
      </c>
      <c r="AD91" s="38">
        <f>W91</f>
        <v>0</v>
      </c>
      <c r="AE91" s="38">
        <v>0</v>
      </c>
      <c r="AF91" s="38">
        <v>0</v>
      </c>
      <c r="AG91" s="38">
        <f>X91</f>
        <v>103500000</v>
      </c>
      <c r="AH91" s="38">
        <f>Y91</f>
        <v>89156000</v>
      </c>
      <c r="AI91" s="444"/>
    </row>
    <row r="92" spans="1:35" hidden="1">
      <c r="A92" s="445" t="s">
        <v>117</v>
      </c>
      <c r="B92" s="445" t="str">
        <f>'ПР6. 16.ПП3.Трансп.2.Мер.'!A11</f>
        <v>Приобретение автобусов для муниципальных нужд</v>
      </c>
      <c r="C92" s="288">
        <f t="shared" si="54"/>
        <v>39869333.299999997</v>
      </c>
      <c r="D92" s="288">
        <f t="shared" si="55"/>
        <v>39869333.299999997</v>
      </c>
      <c r="E92" s="288">
        <f t="shared" si="56"/>
        <v>39869333.299999997</v>
      </c>
      <c r="F92" s="288">
        <f t="shared" si="57"/>
        <v>39869333.299999997</v>
      </c>
      <c r="G92" s="323"/>
      <c r="H92" s="323"/>
      <c r="I92" s="288">
        <f t="shared" si="58"/>
        <v>39869333.299999997</v>
      </c>
      <c r="J92" s="288">
        <f t="shared" si="59"/>
        <v>39869333.299999997</v>
      </c>
      <c r="K92" s="288">
        <v>0</v>
      </c>
      <c r="L92" s="288">
        <f t="shared" si="60"/>
        <v>39869333.299999997</v>
      </c>
      <c r="M92" s="288">
        <f t="shared" si="61"/>
        <v>39869333.299999997</v>
      </c>
      <c r="N92" s="284"/>
      <c r="O92" s="284"/>
      <c r="P92" s="284"/>
      <c r="Q92" s="284"/>
      <c r="R92" s="125" t="s">
        <v>116</v>
      </c>
      <c r="S92" s="125" t="s">
        <v>116</v>
      </c>
      <c r="T92" s="125" t="s">
        <v>116</v>
      </c>
      <c r="U92" s="123">
        <f>'ПР6. 16.ПП3.Трансп.2.Мер.'!F11</f>
        <v>1230000020</v>
      </c>
      <c r="V92" s="125"/>
      <c r="W92" s="60">
        <f>W94</f>
        <v>39869333.299999997</v>
      </c>
      <c r="X92" s="60">
        <f t="shared" ref="X92:Z92" si="70">X94</f>
        <v>0</v>
      </c>
      <c r="Y92" s="60">
        <f t="shared" si="70"/>
        <v>0</v>
      </c>
      <c r="Z92" s="60">
        <f t="shared" si="70"/>
        <v>39869333.299999997</v>
      </c>
      <c r="AA92" s="146" t="s">
        <v>318</v>
      </c>
      <c r="AB92" s="60">
        <f>AB94</f>
        <v>33390000</v>
      </c>
      <c r="AC92" s="60">
        <f t="shared" ref="AC92:AH92" si="71">AC94</f>
        <v>33390000</v>
      </c>
      <c r="AD92" s="60">
        <f t="shared" si="71"/>
        <v>39869333.299999997</v>
      </c>
      <c r="AE92" s="60">
        <f t="shared" si="71"/>
        <v>39869333.299999997</v>
      </c>
      <c r="AF92" s="60">
        <f t="shared" si="71"/>
        <v>39869333.299999997</v>
      </c>
      <c r="AG92" s="60">
        <f t="shared" si="71"/>
        <v>0</v>
      </c>
      <c r="AH92" s="60">
        <f t="shared" si="71"/>
        <v>0</v>
      </c>
      <c r="AI92" s="445"/>
    </row>
    <row r="93" spans="1:35" s="118" customFormat="1" hidden="1">
      <c r="A93" s="445"/>
      <c r="B93" s="445"/>
      <c r="C93" s="288">
        <f t="shared" si="54"/>
        <v>0</v>
      </c>
      <c r="D93" s="288">
        <f t="shared" si="55"/>
        <v>0</v>
      </c>
      <c r="E93" s="288">
        <f t="shared" si="56"/>
        <v>0</v>
      </c>
      <c r="F93" s="288">
        <f t="shared" si="57"/>
        <v>0</v>
      </c>
      <c r="G93" s="323"/>
      <c r="H93" s="323"/>
      <c r="I93" s="288">
        <f t="shared" si="58"/>
        <v>0</v>
      </c>
      <c r="J93" s="288">
        <f t="shared" si="59"/>
        <v>0</v>
      </c>
      <c r="K93" s="288">
        <v>0</v>
      </c>
      <c r="L93" s="288">
        <f t="shared" si="60"/>
        <v>0</v>
      </c>
      <c r="M93" s="288">
        <f t="shared" si="61"/>
        <v>0</v>
      </c>
      <c r="N93" s="285"/>
      <c r="O93" s="285"/>
      <c r="P93" s="285"/>
      <c r="Q93" s="285"/>
      <c r="R93" s="44"/>
      <c r="S93" s="124"/>
      <c r="T93" s="124"/>
      <c r="U93" s="124"/>
      <c r="V93" s="124"/>
      <c r="W93" s="38"/>
      <c r="X93" s="38"/>
      <c r="Y93" s="38"/>
      <c r="Z93" s="38"/>
      <c r="AA93" s="146" t="s">
        <v>140</v>
      </c>
      <c r="AB93" s="38"/>
      <c r="AC93" s="38"/>
      <c r="AD93" s="38"/>
      <c r="AE93" s="38"/>
      <c r="AF93" s="38"/>
      <c r="AG93" s="38"/>
      <c r="AH93" s="38"/>
      <c r="AI93" s="445"/>
    </row>
    <row r="94" spans="1:35" s="118" customFormat="1" hidden="1">
      <c r="A94" s="445"/>
      <c r="B94" s="445"/>
      <c r="C94" s="288">
        <f t="shared" si="54"/>
        <v>39869333.299999997</v>
      </c>
      <c r="D94" s="288">
        <f t="shared" si="55"/>
        <v>39869333.299999997</v>
      </c>
      <c r="E94" s="288">
        <f t="shared" si="56"/>
        <v>39869333.299999997</v>
      </c>
      <c r="F94" s="288">
        <f t="shared" si="57"/>
        <v>39869333.299999997</v>
      </c>
      <c r="G94" s="323"/>
      <c r="H94" s="323"/>
      <c r="I94" s="288">
        <f t="shared" si="58"/>
        <v>39869333.299999997</v>
      </c>
      <c r="J94" s="288">
        <f t="shared" si="59"/>
        <v>39869333.299999997</v>
      </c>
      <c r="K94" s="288">
        <v>0</v>
      </c>
      <c r="L94" s="288">
        <f t="shared" si="60"/>
        <v>39869333.299999997</v>
      </c>
      <c r="M94" s="288">
        <f t="shared" si="61"/>
        <v>39869333.299999997</v>
      </c>
      <c r="N94" s="286"/>
      <c r="O94" s="286"/>
      <c r="P94" s="286"/>
      <c r="Q94" s="286"/>
      <c r="R94" s="38" t="str">
        <f>'ПР6. 16.ПП3.Трансп.2.Мер.'!C11</f>
        <v>009</v>
      </c>
      <c r="S94" s="38" t="str">
        <f>'ПР6. 16.ПП3.Трансп.2.Мер.'!D11</f>
        <v>04</v>
      </c>
      <c r="T94" s="38" t="str">
        <f>'ПР6. 16.ПП3.Трансп.2.Мер.'!E11</f>
        <v>08</v>
      </c>
      <c r="U94" s="123">
        <f>'ПР6. 16.ПП3.Трансп.2.Мер.'!F11</f>
        <v>1230000020</v>
      </c>
      <c r="V94" s="46">
        <f>'ПР6. 16.ПП3.Трансп.2.Мер.'!G11</f>
        <v>240</v>
      </c>
      <c r="W94" s="38">
        <f>'ПР6. 16.ПП3.Трансп.2.Мер.'!H11</f>
        <v>39869333.299999997</v>
      </c>
      <c r="X94" s="38">
        <f>'ПР6. 16.ПП3.Трансп.2.Мер.'!I11</f>
        <v>0</v>
      </c>
      <c r="Y94" s="38">
        <f>'ПР6. 16.ПП3.Трансп.2.Мер.'!J11</f>
        <v>0</v>
      </c>
      <c r="Z94" s="38">
        <f>'ПР6. 16.ПП3.Трансп.2.Мер.'!K11</f>
        <v>39869333.299999997</v>
      </c>
      <c r="AA94" s="148" t="s">
        <v>319</v>
      </c>
      <c r="AB94" s="38">
        <f>'[1]06. Пр.1 Распределение. Отч.7'!$V$94</f>
        <v>33390000</v>
      </c>
      <c r="AC94" s="38">
        <f>'[1]06. Пр.1 Распределение. Отч.7'!$W$94</f>
        <v>33390000</v>
      </c>
      <c r="AD94" s="38">
        <f>W94</f>
        <v>39869333.299999997</v>
      </c>
      <c r="AE94" s="38">
        <f>AD94</f>
        <v>39869333.299999997</v>
      </c>
      <c r="AF94" s="38">
        <v>39869333.299999997</v>
      </c>
      <c r="AG94" s="38">
        <f>X94</f>
        <v>0</v>
      </c>
      <c r="AH94" s="38">
        <f>Y94</f>
        <v>0</v>
      </c>
      <c r="AI94" s="445"/>
    </row>
    <row r="95" spans="1:35" hidden="1">
      <c r="A95" s="445" t="s">
        <v>253</v>
      </c>
      <c r="B95" s="445" t="str">
        <f>'ПР6. 16.ПП3.Трансп.2.Мер.'!A12</f>
        <v>Проведение обследования пассажиропотоков на территории ЗАТО Железногорск</v>
      </c>
      <c r="C95" s="288">
        <f t="shared" si="54"/>
        <v>3000000</v>
      </c>
      <c r="D95" s="288">
        <f t="shared" si="55"/>
        <v>3000000</v>
      </c>
      <c r="E95" s="288">
        <f t="shared" si="56"/>
        <v>3000000</v>
      </c>
      <c r="F95" s="288">
        <f t="shared" si="57"/>
        <v>3000000</v>
      </c>
      <c r="G95" s="323"/>
      <c r="H95" s="323"/>
      <c r="I95" s="288">
        <f t="shared" si="58"/>
        <v>3000000</v>
      </c>
      <c r="J95" s="288">
        <f t="shared" si="59"/>
        <v>3000000</v>
      </c>
      <c r="K95" s="288">
        <v>0</v>
      </c>
      <c r="L95" s="288">
        <f t="shared" si="60"/>
        <v>3000000</v>
      </c>
      <c r="M95" s="288">
        <f t="shared" si="61"/>
        <v>3000000</v>
      </c>
      <c r="N95" s="284"/>
      <c r="O95" s="284"/>
      <c r="P95" s="284"/>
      <c r="Q95" s="284"/>
      <c r="R95" s="125" t="s">
        <v>116</v>
      </c>
      <c r="S95" s="125" t="s">
        <v>116</v>
      </c>
      <c r="T95" s="125" t="s">
        <v>116</v>
      </c>
      <c r="U95" s="123">
        <f>U97</f>
        <v>1230000030</v>
      </c>
      <c r="V95" s="125"/>
      <c r="W95" s="60">
        <f>W97</f>
        <v>3000000</v>
      </c>
      <c r="X95" s="60">
        <f t="shared" ref="X95:Z95" si="72">X97</f>
        <v>0</v>
      </c>
      <c r="Y95" s="60">
        <f t="shared" si="72"/>
        <v>0</v>
      </c>
      <c r="Z95" s="60">
        <f t="shared" si="72"/>
        <v>3000000</v>
      </c>
      <c r="AA95" s="146" t="s">
        <v>318</v>
      </c>
      <c r="AB95" s="60">
        <f>AB97</f>
        <v>0</v>
      </c>
      <c r="AC95" s="60">
        <f t="shared" ref="AC95:AH95" si="73">AC97</f>
        <v>0</v>
      </c>
      <c r="AD95" s="60">
        <f t="shared" si="73"/>
        <v>3000000</v>
      </c>
      <c r="AE95" s="60">
        <f t="shared" si="73"/>
        <v>3000000</v>
      </c>
      <c r="AF95" s="60">
        <f t="shared" si="73"/>
        <v>3000000</v>
      </c>
      <c r="AG95" s="60">
        <f t="shared" si="73"/>
        <v>0</v>
      </c>
      <c r="AH95" s="60">
        <f t="shared" si="73"/>
        <v>0</v>
      </c>
      <c r="AI95" s="445"/>
    </row>
    <row r="96" spans="1:35" s="118" customFormat="1" hidden="1">
      <c r="A96" s="445"/>
      <c r="B96" s="445"/>
      <c r="C96" s="288">
        <f t="shared" si="54"/>
        <v>0</v>
      </c>
      <c r="D96" s="288">
        <f t="shared" si="55"/>
        <v>0</v>
      </c>
      <c r="E96" s="288">
        <f t="shared" si="56"/>
        <v>0</v>
      </c>
      <c r="F96" s="288">
        <f t="shared" si="57"/>
        <v>0</v>
      </c>
      <c r="G96" s="323"/>
      <c r="H96" s="323"/>
      <c r="I96" s="288">
        <f t="shared" si="58"/>
        <v>0</v>
      </c>
      <c r="J96" s="288">
        <f t="shared" si="59"/>
        <v>0</v>
      </c>
      <c r="K96" s="288">
        <v>0</v>
      </c>
      <c r="L96" s="288">
        <f t="shared" si="60"/>
        <v>0</v>
      </c>
      <c r="M96" s="288">
        <f t="shared" si="61"/>
        <v>0</v>
      </c>
      <c r="N96" s="285"/>
      <c r="O96" s="285"/>
      <c r="P96" s="285"/>
      <c r="Q96" s="285"/>
      <c r="R96" s="44"/>
      <c r="S96" s="124"/>
      <c r="T96" s="124"/>
      <c r="U96" s="124"/>
      <c r="V96" s="124"/>
      <c r="W96" s="38"/>
      <c r="X96" s="38"/>
      <c r="Y96" s="38"/>
      <c r="Z96" s="38"/>
      <c r="AA96" s="146" t="s">
        <v>140</v>
      </c>
      <c r="AB96" s="38"/>
      <c r="AC96" s="38"/>
      <c r="AD96" s="38"/>
      <c r="AE96" s="38"/>
      <c r="AF96" s="38"/>
      <c r="AG96" s="38"/>
      <c r="AH96" s="38"/>
      <c r="AI96" s="445"/>
    </row>
    <row r="97" spans="1:35" s="118" customFormat="1" hidden="1">
      <c r="A97" s="445"/>
      <c r="B97" s="445"/>
      <c r="C97" s="288">
        <f t="shared" si="54"/>
        <v>3000000</v>
      </c>
      <c r="D97" s="288">
        <f t="shared" si="55"/>
        <v>3000000</v>
      </c>
      <c r="E97" s="288">
        <f t="shared" si="56"/>
        <v>3000000</v>
      </c>
      <c r="F97" s="288">
        <f t="shared" si="57"/>
        <v>3000000</v>
      </c>
      <c r="G97" s="323"/>
      <c r="H97" s="323"/>
      <c r="I97" s="288">
        <f t="shared" si="58"/>
        <v>3000000</v>
      </c>
      <c r="J97" s="288">
        <f t="shared" si="59"/>
        <v>3000000</v>
      </c>
      <c r="K97" s="288">
        <v>0</v>
      </c>
      <c r="L97" s="288">
        <f t="shared" si="60"/>
        <v>3000000</v>
      </c>
      <c r="M97" s="288">
        <f t="shared" si="61"/>
        <v>3000000</v>
      </c>
      <c r="N97" s="286"/>
      <c r="O97" s="286"/>
      <c r="P97" s="286"/>
      <c r="Q97" s="286"/>
      <c r="R97" s="38" t="str">
        <f>'ПР6. 16.ПП3.Трансп.2.Мер.'!C12</f>
        <v>009</v>
      </c>
      <c r="S97" s="38" t="str">
        <f>'ПР6. 16.ПП3.Трансп.2.Мер.'!D12</f>
        <v>04</v>
      </c>
      <c r="T97" s="38" t="str">
        <f>'ПР6. 16.ПП3.Трансп.2.Мер.'!E12</f>
        <v>08</v>
      </c>
      <c r="U97" s="123">
        <f>'ПР6. 16.ПП3.Трансп.2.Мер.'!F12</f>
        <v>1230000030</v>
      </c>
      <c r="V97" s="46">
        <f>'ПР6. 16.ПП3.Трансп.2.Мер.'!G12</f>
        <v>240</v>
      </c>
      <c r="W97" s="38">
        <f>'ПР6. 16.ПП3.Трансп.2.Мер.'!H12</f>
        <v>3000000</v>
      </c>
      <c r="X97" s="38">
        <f>'ПР6. 16.ПП3.Трансп.2.Мер.'!I12</f>
        <v>0</v>
      </c>
      <c r="Y97" s="38">
        <f>'ПР6. 16.ПП3.Трансп.2.Мер.'!J12</f>
        <v>0</v>
      </c>
      <c r="Z97" s="38">
        <f>'ПР6. 16.ПП3.Трансп.2.Мер.'!K12</f>
        <v>3000000</v>
      </c>
      <c r="AA97" s="148" t="s">
        <v>319</v>
      </c>
      <c r="AB97" s="38">
        <v>0</v>
      </c>
      <c r="AC97" s="38">
        <v>0</v>
      </c>
      <c r="AD97" s="38">
        <f>W97</f>
        <v>3000000</v>
      </c>
      <c r="AE97" s="38">
        <f>AD97</f>
        <v>3000000</v>
      </c>
      <c r="AF97" s="38">
        <v>3000000</v>
      </c>
      <c r="AG97" s="38">
        <f>X97</f>
        <v>0</v>
      </c>
      <c r="AH97" s="38">
        <f>Y97</f>
        <v>0</v>
      </c>
      <c r="AI97" s="445"/>
    </row>
    <row r="98" spans="1:35" s="318" customFormat="1" ht="32.25" customHeight="1">
      <c r="A98" s="452" t="s">
        <v>59</v>
      </c>
      <c r="B98" s="478" t="s">
        <v>457</v>
      </c>
      <c r="C98" s="204">
        <f>C102</f>
        <v>54371909.149999999</v>
      </c>
      <c r="D98" s="204">
        <f t="shared" ref="D98:M98" si="74">D102</f>
        <v>54371909.149999999</v>
      </c>
      <c r="E98" s="204">
        <f t="shared" si="74"/>
        <v>47681454.539999999</v>
      </c>
      <c r="F98" s="204">
        <f t="shared" si="74"/>
        <v>47681454.539999999</v>
      </c>
      <c r="G98" s="325">
        <f t="shared" si="74"/>
        <v>2</v>
      </c>
      <c r="H98" s="325">
        <f t="shared" si="74"/>
        <v>2</v>
      </c>
      <c r="I98" s="204">
        <f t="shared" si="74"/>
        <v>47681454.539999999</v>
      </c>
      <c r="J98" s="204">
        <f t="shared" si="74"/>
        <v>47681454.539999999</v>
      </c>
      <c r="K98" s="204">
        <f t="shared" si="74"/>
        <v>0</v>
      </c>
      <c r="L98" s="204">
        <f t="shared" si="74"/>
        <v>47681454.539999999</v>
      </c>
      <c r="M98" s="204">
        <f t="shared" si="74"/>
        <v>47681454.539999999</v>
      </c>
      <c r="N98" s="308" t="s">
        <v>163</v>
      </c>
      <c r="O98" s="308" t="s">
        <v>163</v>
      </c>
      <c r="P98" s="308" t="s">
        <v>163</v>
      </c>
      <c r="Q98" s="295"/>
      <c r="R98" s="455" t="s">
        <v>5</v>
      </c>
      <c r="S98" s="455" t="str">
        <f>R98</f>
        <v>Х</v>
      </c>
      <c r="T98" s="455" t="str">
        <f>S98</f>
        <v>Х</v>
      </c>
      <c r="U98" s="455">
        <v>1240000000</v>
      </c>
      <c r="V98" s="455" t="s">
        <v>116</v>
      </c>
      <c r="W98" s="449">
        <f>SUM(W102:W127)/2</f>
        <v>99971219.150000006</v>
      </c>
      <c r="X98" s="449">
        <f>SUM(X102:X127)/2</f>
        <v>97454406.360000014</v>
      </c>
      <c r="Y98" s="449">
        <f>SUM(Y102:Y127)/2</f>
        <v>90351117</v>
      </c>
      <c r="Z98" s="449">
        <f>SUM(Z102:Z127)/2</f>
        <v>287776742.50999999</v>
      </c>
      <c r="AA98" s="316" t="s">
        <v>318</v>
      </c>
      <c r="AB98" s="63">
        <f>AB100</f>
        <v>96360353.649999991</v>
      </c>
      <c r="AC98" s="63">
        <f>AC100</f>
        <v>94433488.510000005</v>
      </c>
      <c r="AD98" s="63">
        <f>'ПР4. 19.ПП4.Благ.2.Мер.'!H19</f>
        <v>99971219.150000006</v>
      </c>
      <c r="AE98" s="63">
        <f>AE100</f>
        <v>99971219.150000006</v>
      </c>
      <c r="AF98" s="63">
        <f>AF100</f>
        <v>90558873.050000012</v>
      </c>
      <c r="AG98" s="63" t="e">
        <f>AG100+#REF!</f>
        <v>#REF!</v>
      </c>
      <c r="AH98" s="63" t="e">
        <f>AH100+#REF!</f>
        <v>#REF!</v>
      </c>
      <c r="AI98" s="320"/>
    </row>
    <row r="99" spans="1:35" hidden="1">
      <c r="A99" s="453"/>
      <c r="B99" s="478"/>
      <c r="C99" s="308">
        <f t="shared" si="54"/>
        <v>0</v>
      </c>
      <c r="D99" s="308">
        <f t="shared" si="55"/>
        <v>0</v>
      </c>
      <c r="E99" s="308">
        <f t="shared" si="56"/>
        <v>0</v>
      </c>
      <c r="F99" s="308">
        <f t="shared" si="57"/>
        <v>0</v>
      </c>
      <c r="G99" s="324"/>
      <c r="H99" s="324"/>
      <c r="I99" s="308">
        <f t="shared" si="58"/>
        <v>0</v>
      </c>
      <c r="J99" s="308">
        <f t="shared" si="59"/>
        <v>0</v>
      </c>
      <c r="K99" s="308">
        <v>0</v>
      </c>
      <c r="L99" s="308">
        <f t="shared" si="60"/>
        <v>0</v>
      </c>
      <c r="M99" s="308">
        <f t="shared" si="61"/>
        <v>0</v>
      </c>
      <c r="N99" s="57"/>
      <c r="O99" s="57"/>
      <c r="P99" s="57"/>
      <c r="Q99" s="296"/>
      <c r="R99" s="456"/>
      <c r="S99" s="456"/>
      <c r="T99" s="456"/>
      <c r="U99" s="456"/>
      <c r="V99" s="456"/>
      <c r="W99" s="450"/>
      <c r="X99" s="450"/>
      <c r="Y99" s="450"/>
      <c r="Z99" s="450"/>
      <c r="AA99" s="146" t="s">
        <v>140</v>
      </c>
      <c r="AB99" s="63"/>
      <c r="AC99" s="63"/>
      <c r="AD99" s="63"/>
      <c r="AE99" s="63"/>
      <c r="AF99" s="63"/>
      <c r="AG99" s="63"/>
      <c r="AH99" s="63"/>
      <c r="AI99" s="61"/>
    </row>
    <row r="100" spans="1:35" hidden="1">
      <c r="A100" s="453"/>
      <c r="B100" s="478"/>
      <c r="C100" s="308">
        <f t="shared" si="54"/>
        <v>0</v>
      </c>
      <c r="D100" s="308">
        <f t="shared" si="55"/>
        <v>0</v>
      </c>
      <c r="E100" s="308">
        <f t="shared" si="56"/>
        <v>90558873.050000012</v>
      </c>
      <c r="F100" s="308">
        <f t="shared" si="57"/>
        <v>90558873.050000012</v>
      </c>
      <c r="G100" s="324"/>
      <c r="H100" s="324"/>
      <c r="I100" s="308">
        <f t="shared" si="58"/>
        <v>90558873.050000012</v>
      </c>
      <c r="J100" s="308">
        <f t="shared" si="59"/>
        <v>90558873.050000012</v>
      </c>
      <c r="K100" s="308">
        <v>0</v>
      </c>
      <c r="L100" s="308">
        <f t="shared" si="60"/>
        <v>90558873.050000012</v>
      </c>
      <c r="M100" s="308">
        <f t="shared" si="61"/>
        <v>90558873.050000012</v>
      </c>
      <c r="N100" s="57"/>
      <c r="O100" s="57"/>
      <c r="P100" s="57"/>
      <c r="Q100" s="296"/>
      <c r="R100" s="456"/>
      <c r="S100" s="456"/>
      <c r="T100" s="456"/>
      <c r="U100" s="456"/>
      <c r="V100" s="456"/>
      <c r="W100" s="450"/>
      <c r="X100" s="450"/>
      <c r="Y100" s="450"/>
      <c r="Z100" s="450"/>
      <c r="AA100" s="148" t="s">
        <v>319</v>
      </c>
      <c r="AB100" s="63">
        <f>'[1]06. Пр.1 Распределение. Отч.7'!$V$97</f>
        <v>96360353.649999991</v>
      </c>
      <c r="AC100" s="63">
        <f>'[1]06. Пр.1 Распределение. Отч.7'!$W$97</f>
        <v>94433488.510000005</v>
      </c>
      <c r="AD100" s="63">
        <f>'ПР4. 19.ПП4.Благ.2.Мер.'!H21</f>
        <v>99971219.150000006</v>
      </c>
      <c r="AE100" s="63">
        <f>SUM(AE102:AE127)/2</f>
        <v>99971219.150000006</v>
      </c>
      <c r="AF100" s="63">
        <f>SUM(AF102:AF127)/2</f>
        <v>90558873.050000012</v>
      </c>
      <c r="AG100" s="63">
        <f>'ПР4. 19.ПП4.Благ.2.Мер.'!I21</f>
        <v>97454406.359999999</v>
      </c>
      <c r="AH100" s="63">
        <f>'ПР4. 19.ПП4.Благ.2.Мер.'!J21</f>
        <v>90351117</v>
      </c>
      <c r="AI100" s="61"/>
    </row>
    <row r="101" spans="1:35" s="212" customFormat="1" hidden="1">
      <c r="A101" s="210"/>
      <c r="B101" s="207" t="s">
        <v>262</v>
      </c>
      <c r="C101" s="308">
        <f t="shared" si="54"/>
        <v>99971219.150000006</v>
      </c>
      <c r="D101" s="308">
        <f t="shared" si="55"/>
        <v>99971219.150000006</v>
      </c>
      <c r="E101" s="308">
        <f t="shared" si="56"/>
        <v>0</v>
      </c>
      <c r="F101" s="308">
        <f t="shared" si="57"/>
        <v>0</v>
      </c>
      <c r="G101" s="324"/>
      <c r="H101" s="324"/>
      <c r="I101" s="308">
        <f t="shared" si="58"/>
        <v>0</v>
      </c>
      <c r="J101" s="308">
        <f t="shared" si="59"/>
        <v>0</v>
      </c>
      <c r="K101" s="308">
        <v>0</v>
      </c>
      <c r="L101" s="308">
        <f t="shared" si="60"/>
        <v>0</v>
      </c>
      <c r="M101" s="308">
        <f t="shared" si="61"/>
        <v>0</v>
      </c>
      <c r="N101" s="207"/>
      <c r="O101" s="207"/>
      <c r="P101" s="207"/>
      <c r="Q101" s="207"/>
      <c r="R101" s="208"/>
      <c r="S101" s="208"/>
      <c r="T101" s="208"/>
      <c r="U101" s="208"/>
      <c r="V101" s="208"/>
      <c r="W101" s="139">
        <f>'ПР4. 19.ПП4.Благ.2.Мер.'!H19</f>
        <v>99971219.150000006</v>
      </c>
      <c r="X101" s="139">
        <f>'ПР4. 19.ПП4.Благ.2.Мер.'!I19</f>
        <v>97454406.359999999</v>
      </c>
      <c r="Y101" s="139">
        <f>'ПР4. 19.ПП4.Благ.2.Мер.'!J19</f>
        <v>90351117</v>
      </c>
      <c r="Z101" s="139">
        <f>'ПР4. 19.ПП4.Благ.2.Мер.'!K19</f>
        <v>287776742.50999999</v>
      </c>
      <c r="AA101" s="139"/>
      <c r="AB101" s="139"/>
      <c r="AC101" s="139"/>
      <c r="AD101" s="139"/>
      <c r="AE101" s="139"/>
      <c r="AF101" s="139"/>
      <c r="AG101" s="139"/>
      <c r="AH101" s="139"/>
      <c r="AI101" s="213"/>
    </row>
    <row r="102" spans="1:35" ht="45">
      <c r="A102" s="445" t="s">
        <v>60</v>
      </c>
      <c r="B102" s="304" t="s">
        <v>100</v>
      </c>
      <c r="C102" s="308">
        <f t="shared" si="54"/>
        <v>54371909.149999999</v>
      </c>
      <c r="D102" s="308">
        <f t="shared" si="55"/>
        <v>54371909.149999999</v>
      </c>
      <c r="E102" s="308">
        <f t="shared" si="56"/>
        <v>47681454.539999999</v>
      </c>
      <c r="F102" s="308">
        <f t="shared" si="57"/>
        <v>47681454.539999999</v>
      </c>
      <c r="G102" s="324">
        <v>2</v>
      </c>
      <c r="H102" s="324">
        <v>2</v>
      </c>
      <c r="I102" s="308">
        <f t="shared" si="58"/>
        <v>47681454.539999999</v>
      </c>
      <c r="J102" s="308">
        <f t="shared" si="59"/>
        <v>47681454.539999999</v>
      </c>
      <c r="K102" s="308">
        <v>0</v>
      </c>
      <c r="L102" s="308">
        <f t="shared" si="60"/>
        <v>47681454.539999999</v>
      </c>
      <c r="M102" s="308">
        <f t="shared" si="61"/>
        <v>47681454.539999999</v>
      </c>
      <c r="N102" s="304">
        <v>131</v>
      </c>
      <c r="O102" s="304" t="s">
        <v>479</v>
      </c>
      <c r="P102" s="304" t="s">
        <v>466</v>
      </c>
      <c r="Q102" s="284"/>
      <c r="R102" s="125" t="s">
        <v>116</v>
      </c>
      <c r="S102" s="125" t="s">
        <v>116</v>
      </c>
      <c r="T102" s="125" t="s">
        <v>116</v>
      </c>
      <c r="U102" s="123">
        <f>U104</f>
        <v>1240000010</v>
      </c>
      <c r="V102" s="125" t="s">
        <v>116</v>
      </c>
      <c r="W102" s="60">
        <f>W104+W105</f>
        <v>54371909.149999999</v>
      </c>
      <c r="X102" s="60">
        <f t="shared" ref="X102:Z102" si="75">X104+X105</f>
        <v>47859866</v>
      </c>
      <c r="Y102" s="60">
        <f t="shared" si="75"/>
        <v>47859866</v>
      </c>
      <c r="Z102" s="60">
        <f t="shared" si="75"/>
        <v>150091641.15000001</v>
      </c>
      <c r="AA102" s="146" t="s">
        <v>318</v>
      </c>
      <c r="AB102" s="60">
        <f>'[1]06. Пр.1 Распределение. Отч.7'!$V$98</f>
        <v>46374385</v>
      </c>
      <c r="AC102" s="60">
        <f>'[1]06. Пр.1 Распределение. Отч.7'!$W$98</f>
        <v>45593484.060000002</v>
      </c>
      <c r="AD102" s="60">
        <f>AD104+AD105</f>
        <v>54371909.149999999</v>
      </c>
      <c r="AE102" s="60">
        <f t="shared" ref="AE102:AH102" si="76">AE104+AE105</f>
        <v>54371909.149999999</v>
      </c>
      <c r="AF102" s="60">
        <f t="shared" si="76"/>
        <v>47681454.539999999</v>
      </c>
      <c r="AG102" s="60">
        <f t="shared" si="76"/>
        <v>47859866</v>
      </c>
      <c r="AH102" s="60">
        <f t="shared" si="76"/>
        <v>47859866</v>
      </c>
      <c r="AI102" s="61"/>
    </row>
    <row r="103" spans="1:35" s="118" customFormat="1" hidden="1">
      <c r="A103" s="445"/>
      <c r="B103" s="326"/>
      <c r="C103" s="308">
        <f t="shared" si="54"/>
        <v>0</v>
      </c>
      <c r="D103" s="308">
        <f t="shared" si="55"/>
        <v>0</v>
      </c>
      <c r="E103" s="308">
        <f t="shared" si="56"/>
        <v>0</v>
      </c>
      <c r="F103" s="308">
        <f t="shared" si="57"/>
        <v>0</v>
      </c>
      <c r="G103" s="308"/>
      <c r="H103" s="308"/>
      <c r="I103" s="308">
        <f t="shared" si="58"/>
        <v>0</v>
      </c>
      <c r="J103" s="308">
        <f t="shared" si="59"/>
        <v>0</v>
      </c>
      <c r="K103" s="308">
        <v>0</v>
      </c>
      <c r="L103" s="308">
        <f t="shared" si="60"/>
        <v>0</v>
      </c>
      <c r="M103" s="308">
        <f t="shared" si="61"/>
        <v>0</v>
      </c>
      <c r="N103" s="304"/>
      <c r="O103" s="304"/>
      <c r="P103" s="304"/>
      <c r="Q103" s="285"/>
      <c r="R103" s="44"/>
      <c r="S103" s="124"/>
      <c r="T103" s="124"/>
      <c r="U103" s="124"/>
      <c r="V103" s="124"/>
      <c r="W103" s="38"/>
      <c r="X103" s="38"/>
      <c r="Y103" s="38"/>
      <c r="Z103" s="38"/>
      <c r="AA103" s="146" t="s">
        <v>140</v>
      </c>
      <c r="AB103" s="38"/>
      <c r="AC103" s="38"/>
      <c r="AD103" s="37"/>
      <c r="AE103" s="37"/>
      <c r="AF103" s="37"/>
      <c r="AG103" s="40"/>
      <c r="AH103" s="40"/>
      <c r="AI103" s="444"/>
    </row>
    <row r="104" spans="1:35" s="118" customFormat="1" hidden="1">
      <c r="A104" s="445"/>
      <c r="B104" s="326"/>
      <c r="C104" s="308">
        <f t="shared" si="54"/>
        <v>20253994.289999999</v>
      </c>
      <c r="D104" s="308">
        <f t="shared" si="55"/>
        <v>20253994.289999999</v>
      </c>
      <c r="E104" s="308">
        <f t="shared" si="56"/>
        <v>17812136.359999999</v>
      </c>
      <c r="F104" s="308">
        <f t="shared" si="57"/>
        <v>17812136.359999999</v>
      </c>
      <c r="G104" s="308"/>
      <c r="H104" s="308"/>
      <c r="I104" s="308">
        <f t="shared" si="58"/>
        <v>17812136.359999999</v>
      </c>
      <c r="J104" s="308">
        <f t="shared" si="59"/>
        <v>17812136.359999999</v>
      </c>
      <c r="K104" s="308">
        <v>0</v>
      </c>
      <c r="L104" s="308">
        <f t="shared" si="60"/>
        <v>17812136.359999999</v>
      </c>
      <c r="M104" s="308">
        <f t="shared" si="61"/>
        <v>17812136.359999999</v>
      </c>
      <c r="N104" s="304"/>
      <c r="O104" s="304"/>
      <c r="P104" s="304"/>
      <c r="Q104" s="285"/>
      <c r="R104" s="44" t="str">
        <f>'ПР4. 19.ПП4.Благ.2.Мер.'!C9</f>
        <v>009</v>
      </c>
      <c r="S104" s="44" t="str">
        <f>'ПР4. 19.ПП4.Благ.2.Мер.'!D9</f>
        <v>05</v>
      </c>
      <c r="T104" s="44" t="str">
        <f>'ПР4. 19.ПП4.Благ.2.Мер.'!E9</f>
        <v>03</v>
      </c>
      <c r="U104" s="44">
        <f>'ПР4. 19.ПП4.Благ.2.Мер.'!F9</f>
        <v>1240000010</v>
      </c>
      <c r="V104" s="44">
        <f>'ПР4. 19.ПП4.Благ.2.Мер.'!G9</f>
        <v>240</v>
      </c>
      <c r="W104" s="38">
        <f>'ПР4. 19.ПП4.Благ.2.Мер.'!H9</f>
        <v>20253994.289999999</v>
      </c>
      <c r="X104" s="38">
        <f>'ПР4. 19.ПП4.Благ.2.Мер.'!I9</f>
        <v>19215000</v>
      </c>
      <c r="Y104" s="38">
        <f>'ПР4. 19.ПП4.Благ.2.Мер.'!J9</f>
        <v>19215000</v>
      </c>
      <c r="Z104" s="38">
        <f>'ПР4. 19.ПП4.Благ.2.Мер.'!K9</f>
        <v>58683994.289999999</v>
      </c>
      <c r="AA104" s="148" t="s">
        <v>319</v>
      </c>
      <c r="AB104" s="38">
        <f>'[1]06. Пр.1 Распределение. Отч.7'!$V$100</f>
        <v>17729519</v>
      </c>
      <c r="AC104" s="38">
        <f>'[1]06. Пр.1 Распределение. Отч.7'!$W$100</f>
        <v>16948618.059999999</v>
      </c>
      <c r="AD104" s="38">
        <f>W104</f>
        <v>20253994.289999999</v>
      </c>
      <c r="AE104" s="38">
        <f>AD104</f>
        <v>20253994.289999999</v>
      </c>
      <c r="AF104" s="38">
        <v>17812136.359999999</v>
      </c>
      <c r="AG104" s="38">
        <f>X104</f>
        <v>19215000</v>
      </c>
      <c r="AH104" s="38">
        <f>Y104</f>
        <v>19215000</v>
      </c>
      <c r="AI104" s="444"/>
    </row>
    <row r="105" spans="1:35" s="118" customFormat="1" hidden="1">
      <c r="A105" s="445"/>
      <c r="B105" s="327"/>
      <c r="C105" s="308">
        <f t="shared" si="54"/>
        <v>34117914.859999999</v>
      </c>
      <c r="D105" s="308">
        <f t="shared" si="55"/>
        <v>34117914.859999999</v>
      </c>
      <c r="E105" s="308">
        <f t="shared" si="56"/>
        <v>29869318.18</v>
      </c>
      <c r="F105" s="308">
        <f t="shared" si="57"/>
        <v>29869318.18</v>
      </c>
      <c r="G105" s="308"/>
      <c r="H105" s="308"/>
      <c r="I105" s="308">
        <f t="shared" si="58"/>
        <v>29869318.18</v>
      </c>
      <c r="J105" s="308">
        <f t="shared" si="59"/>
        <v>29869318.18</v>
      </c>
      <c r="K105" s="308">
        <v>0</v>
      </c>
      <c r="L105" s="308">
        <f t="shared" si="60"/>
        <v>29869318.18</v>
      </c>
      <c r="M105" s="308">
        <f t="shared" si="61"/>
        <v>29869318.18</v>
      </c>
      <c r="N105" s="304"/>
      <c r="O105" s="304"/>
      <c r="P105" s="304"/>
      <c r="Q105" s="286"/>
      <c r="R105" s="44" t="str">
        <f>'ПР4. 19.ПП4.Благ.2.Мер.'!C10</f>
        <v>009</v>
      </c>
      <c r="S105" s="44" t="str">
        <f>'ПР4. 19.ПП4.Благ.2.Мер.'!D10</f>
        <v>05</v>
      </c>
      <c r="T105" s="44" t="str">
        <f>'ПР4. 19.ПП4.Благ.2.Мер.'!E10</f>
        <v>03</v>
      </c>
      <c r="U105" s="44">
        <f>'ПР4. 19.ПП4.Благ.2.Мер.'!F10</f>
        <v>1240000010</v>
      </c>
      <c r="V105" s="44">
        <f>'ПР4. 19.ПП4.Благ.2.Мер.'!G10</f>
        <v>810</v>
      </c>
      <c r="W105" s="38">
        <f>'ПР4. 19.ПП4.Благ.2.Мер.'!H10</f>
        <v>34117914.859999999</v>
      </c>
      <c r="X105" s="38">
        <f>'ПР4. 19.ПП4.Благ.2.Мер.'!I10</f>
        <v>28644866</v>
      </c>
      <c r="Y105" s="38">
        <f>'ПР4. 19.ПП4.Благ.2.Мер.'!J10</f>
        <v>28644866</v>
      </c>
      <c r="Z105" s="38">
        <f>'ПР4. 19.ПП4.Благ.2.Мер.'!K10</f>
        <v>91407646.859999999</v>
      </c>
      <c r="AA105" s="148" t="s">
        <v>319</v>
      </c>
      <c r="AB105" s="38">
        <f>'[1]06. Пр.1 Распределение. Отч.7'!$V$101</f>
        <v>28644866</v>
      </c>
      <c r="AC105" s="38">
        <f>'[1]06. Пр.1 Распределение. Отч.7'!$W$101</f>
        <v>28644866</v>
      </c>
      <c r="AD105" s="38">
        <f>W105</f>
        <v>34117914.859999999</v>
      </c>
      <c r="AE105" s="38">
        <f>AD105</f>
        <v>34117914.859999999</v>
      </c>
      <c r="AF105" s="38">
        <v>29869318.18</v>
      </c>
      <c r="AG105" s="38">
        <f>X105</f>
        <v>28644866</v>
      </c>
      <c r="AH105" s="38">
        <f>Y105</f>
        <v>28644866</v>
      </c>
      <c r="AI105" s="444"/>
    </row>
    <row r="106" spans="1:35" hidden="1">
      <c r="A106" s="445" t="s">
        <v>61</v>
      </c>
      <c r="B106" s="445" t="s">
        <v>52</v>
      </c>
      <c r="C106" s="288">
        <f t="shared" si="54"/>
        <v>16283935</v>
      </c>
      <c r="D106" s="288">
        <f t="shared" si="55"/>
        <v>16283935</v>
      </c>
      <c r="E106" s="288">
        <f t="shared" si="56"/>
        <v>14587543.51</v>
      </c>
      <c r="F106" s="288">
        <f t="shared" si="57"/>
        <v>14587543.51</v>
      </c>
      <c r="G106" s="288"/>
      <c r="H106" s="288"/>
      <c r="I106" s="288">
        <f t="shared" si="58"/>
        <v>14587543.51</v>
      </c>
      <c r="J106" s="288">
        <f t="shared" si="59"/>
        <v>14587543.51</v>
      </c>
      <c r="K106" s="288">
        <v>0</v>
      </c>
      <c r="L106" s="288">
        <f t="shared" si="60"/>
        <v>14587543.51</v>
      </c>
      <c r="M106" s="288">
        <f t="shared" si="61"/>
        <v>14587543.51</v>
      </c>
      <c r="N106" s="284"/>
      <c r="O106" s="284"/>
      <c r="P106" s="284"/>
      <c r="Q106" s="284"/>
      <c r="R106" s="125" t="s">
        <v>116</v>
      </c>
      <c r="S106" s="125" t="s">
        <v>116</v>
      </c>
      <c r="T106" s="125" t="s">
        <v>116</v>
      </c>
      <c r="U106" s="123">
        <f>U108</f>
        <v>1240000020</v>
      </c>
      <c r="V106" s="125" t="s">
        <v>116</v>
      </c>
      <c r="W106" s="60">
        <f>W108+W109</f>
        <v>16283935</v>
      </c>
      <c r="X106" s="60">
        <f t="shared" ref="X106:Z106" si="77">X108+X109</f>
        <v>13275876</v>
      </c>
      <c r="Y106" s="60">
        <f t="shared" si="77"/>
        <v>13275876</v>
      </c>
      <c r="Z106" s="60">
        <f t="shared" si="77"/>
        <v>42835687</v>
      </c>
      <c r="AA106" s="146" t="s">
        <v>318</v>
      </c>
      <c r="AB106" s="60">
        <f>'[1]06. Пр.1 Распределение. Отч.7'!$V$102</f>
        <v>18723876</v>
      </c>
      <c r="AC106" s="60">
        <f>'[1]06. Пр.1 Распределение. Отч.7'!$W$102</f>
        <v>18149848.800000001</v>
      </c>
      <c r="AD106" s="60">
        <f t="shared" ref="AD106:AH106" si="78">AD108+AD109</f>
        <v>16283935</v>
      </c>
      <c r="AE106" s="60">
        <f>AD106</f>
        <v>16283935</v>
      </c>
      <c r="AF106" s="60">
        <f t="shared" si="78"/>
        <v>14587543.51</v>
      </c>
      <c r="AG106" s="60">
        <f t="shared" si="78"/>
        <v>13275876</v>
      </c>
      <c r="AH106" s="60">
        <f t="shared" si="78"/>
        <v>13275876</v>
      </c>
      <c r="AI106" s="444"/>
    </row>
    <row r="107" spans="1:35" s="118" customFormat="1" hidden="1">
      <c r="A107" s="445"/>
      <c r="B107" s="445"/>
      <c r="C107" s="288">
        <f t="shared" si="54"/>
        <v>0</v>
      </c>
      <c r="D107" s="288">
        <f t="shared" si="55"/>
        <v>0</v>
      </c>
      <c r="E107" s="288">
        <f t="shared" si="56"/>
        <v>0</v>
      </c>
      <c r="F107" s="288">
        <f t="shared" si="57"/>
        <v>0</v>
      </c>
      <c r="G107" s="288"/>
      <c r="H107" s="288"/>
      <c r="I107" s="288">
        <f t="shared" si="58"/>
        <v>0</v>
      </c>
      <c r="J107" s="288">
        <f t="shared" si="59"/>
        <v>0</v>
      </c>
      <c r="K107" s="288">
        <v>0</v>
      </c>
      <c r="L107" s="288">
        <f t="shared" si="60"/>
        <v>0</v>
      </c>
      <c r="M107" s="288">
        <f t="shared" si="61"/>
        <v>0</v>
      </c>
      <c r="N107" s="285"/>
      <c r="O107" s="285"/>
      <c r="P107" s="285"/>
      <c r="Q107" s="285"/>
      <c r="R107" s="44"/>
      <c r="S107" s="124"/>
      <c r="T107" s="124"/>
      <c r="U107" s="124"/>
      <c r="V107" s="124"/>
      <c r="W107" s="38"/>
      <c r="X107" s="38"/>
      <c r="Y107" s="38"/>
      <c r="Z107" s="38"/>
      <c r="AA107" s="146" t="s">
        <v>140</v>
      </c>
      <c r="AB107" s="37"/>
      <c r="AC107" s="37"/>
      <c r="AD107" s="37"/>
      <c r="AE107" s="37"/>
      <c r="AF107" s="37"/>
      <c r="AG107" s="37"/>
      <c r="AH107" s="37"/>
      <c r="AI107" s="444"/>
    </row>
    <row r="108" spans="1:35" s="118" customFormat="1" hidden="1">
      <c r="A108" s="445"/>
      <c r="B108" s="445"/>
      <c r="C108" s="288">
        <f t="shared" si="54"/>
        <v>471322.5</v>
      </c>
      <c r="D108" s="288">
        <f t="shared" si="55"/>
        <v>471322.5</v>
      </c>
      <c r="E108" s="288">
        <f t="shared" si="56"/>
        <v>457322.5</v>
      </c>
      <c r="F108" s="288">
        <f t="shared" si="57"/>
        <v>457322.5</v>
      </c>
      <c r="G108" s="288"/>
      <c r="H108" s="288"/>
      <c r="I108" s="288">
        <f t="shared" si="58"/>
        <v>457322.5</v>
      </c>
      <c r="J108" s="288">
        <f t="shared" si="59"/>
        <v>457322.5</v>
      </c>
      <c r="K108" s="288">
        <v>0</v>
      </c>
      <c r="L108" s="288">
        <f t="shared" si="60"/>
        <v>457322.5</v>
      </c>
      <c r="M108" s="288">
        <f t="shared" si="61"/>
        <v>457322.5</v>
      </c>
      <c r="N108" s="285"/>
      <c r="O108" s="285"/>
      <c r="P108" s="285"/>
      <c r="Q108" s="285"/>
      <c r="R108" s="38" t="str">
        <f>'ПР4. 19.ПП4.Благ.2.Мер.'!C11</f>
        <v>009</v>
      </c>
      <c r="S108" s="38" t="str">
        <f>'ПР4. 19.ПП4.Благ.2.Мер.'!D11</f>
        <v>05</v>
      </c>
      <c r="T108" s="38" t="str">
        <f>'ПР4. 19.ПП4.Благ.2.Мер.'!E11</f>
        <v>03</v>
      </c>
      <c r="U108" s="44">
        <f>'ПР4. 19.ПП4.Благ.2.Мер.'!F11</f>
        <v>1240000020</v>
      </c>
      <c r="V108" s="38">
        <f>'ПР4. 19.ПП4.Благ.2.Мер.'!G11</f>
        <v>240</v>
      </c>
      <c r="W108" s="38">
        <f>'ПР4. 19.ПП4.Благ.2.Мер.'!H11</f>
        <v>471322.5</v>
      </c>
      <c r="X108" s="38">
        <f>'ПР4. 19.ПП4.Благ.2.Мер.'!I11</f>
        <v>186000</v>
      </c>
      <c r="Y108" s="38">
        <f>'ПР4. 19.ПП4.Благ.2.Мер.'!J11</f>
        <v>186000</v>
      </c>
      <c r="Z108" s="38">
        <f>'ПР4. 19.ПП4.Благ.2.Мер.'!K11</f>
        <v>843322.5</v>
      </c>
      <c r="AA108" s="148" t="s">
        <v>319</v>
      </c>
      <c r="AB108" s="38">
        <f>'[1]06. Пр.1 Распределение. Отч.7'!$V$104</f>
        <v>134000</v>
      </c>
      <c r="AC108" s="38">
        <f>'[1]06. Пр.1 Распределение. Отч.7'!$W$104</f>
        <v>134000</v>
      </c>
      <c r="AD108" s="38">
        <f>W108</f>
        <v>471322.5</v>
      </c>
      <c r="AE108" s="38">
        <f>AD108</f>
        <v>471322.5</v>
      </c>
      <c r="AF108" s="38">
        <v>457322.5</v>
      </c>
      <c r="AG108" s="38">
        <f>X108</f>
        <v>186000</v>
      </c>
      <c r="AH108" s="38">
        <f>Y108</f>
        <v>186000</v>
      </c>
      <c r="AI108" s="444"/>
    </row>
    <row r="109" spans="1:35" s="118" customFormat="1" hidden="1">
      <c r="A109" s="445"/>
      <c r="B109" s="445"/>
      <c r="C109" s="288">
        <f t="shared" si="54"/>
        <v>15812612.5</v>
      </c>
      <c r="D109" s="288">
        <f t="shared" si="55"/>
        <v>15812612.5</v>
      </c>
      <c r="E109" s="288">
        <f t="shared" si="56"/>
        <v>14130221.01</v>
      </c>
      <c r="F109" s="288">
        <f t="shared" si="57"/>
        <v>14130221.01</v>
      </c>
      <c r="G109" s="288"/>
      <c r="H109" s="288"/>
      <c r="I109" s="288">
        <f t="shared" si="58"/>
        <v>14130221.01</v>
      </c>
      <c r="J109" s="288">
        <f t="shared" si="59"/>
        <v>14130221.01</v>
      </c>
      <c r="K109" s="288">
        <v>0</v>
      </c>
      <c r="L109" s="288">
        <f t="shared" si="60"/>
        <v>14130221.01</v>
      </c>
      <c r="M109" s="288">
        <f t="shared" si="61"/>
        <v>14130221.01</v>
      </c>
      <c r="N109" s="286"/>
      <c r="O109" s="286"/>
      <c r="P109" s="286"/>
      <c r="Q109" s="286"/>
      <c r="R109" s="38" t="str">
        <f>'ПР4. 19.ПП4.Благ.2.Мер.'!C12</f>
        <v>009</v>
      </c>
      <c r="S109" s="38" t="str">
        <f>'ПР4. 19.ПП4.Благ.2.Мер.'!D12</f>
        <v>05</v>
      </c>
      <c r="T109" s="38" t="str">
        <f>'ПР4. 19.ПП4.Благ.2.Мер.'!E12</f>
        <v>03</v>
      </c>
      <c r="U109" s="44">
        <f>'ПР4. 19.ПП4.Благ.2.Мер.'!F12</f>
        <v>1240000020</v>
      </c>
      <c r="V109" s="46">
        <f>'ПР4. 19.ПП4.Благ.2.Мер.'!G12</f>
        <v>810</v>
      </c>
      <c r="W109" s="38">
        <f>'ПР4. 19.ПП4.Благ.2.Мер.'!H12</f>
        <v>15812612.5</v>
      </c>
      <c r="X109" s="38">
        <f>'ПР4. 19.ПП4.Благ.2.Мер.'!I12</f>
        <v>13089876</v>
      </c>
      <c r="Y109" s="38">
        <f>'ПР4. 19.ПП4.Благ.2.Мер.'!J12</f>
        <v>13089876</v>
      </c>
      <c r="Z109" s="38">
        <f>'ПР4. 19.ПП4.Благ.2.Мер.'!K12</f>
        <v>41992364.5</v>
      </c>
      <c r="AA109" s="148" t="s">
        <v>319</v>
      </c>
      <c r="AB109" s="38">
        <f>'[1]06. Пр.1 Распределение. Отч.7'!$V$105</f>
        <v>18589876</v>
      </c>
      <c r="AC109" s="38">
        <f>'[1]06. Пр.1 Распределение. Отч.7'!$W$105</f>
        <v>18015848.800000001</v>
      </c>
      <c r="AD109" s="38">
        <f>W109</f>
        <v>15812612.5</v>
      </c>
      <c r="AE109" s="38">
        <f>AD109</f>
        <v>15812612.5</v>
      </c>
      <c r="AF109" s="38">
        <v>14130221.01</v>
      </c>
      <c r="AG109" s="38">
        <f>X109</f>
        <v>13089876</v>
      </c>
      <c r="AH109" s="38">
        <f>Y109</f>
        <v>13089876</v>
      </c>
      <c r="AI109" s="444"/>
    </row>
    <row r="110" spans="1:35" hidden="1">
      <c r="A110" s="445" t="s">
        <v>101</v>
      </c>
      <c r="B110" s="445" t="str">
        <f>'ПР4. 19.ПП4.Благ.2.Мер.'!A13</f>
        <v>Благоустройство мест массового отдыха населения</v>
      </c>
      <c r="C110" s="288">
        <f t="shared" si="54"/>
        <v>325995</v>
      </c>
      <c r="D110" s="288">
        <f t="shared" si="55"/>
        <v>325995</v>
      </c>
      <c r="E110" s="288">
        <f t="shared" si="56"/>
        <v>325995</v>
      </c>
      <c r="F110" s="288">
        <f t="shared" si="57"/>
        <v>325995</v>
      </c>
      <c r="G110" s="288"/>
      <c r="H110" s="288"/>
      <c r="I110" s="288">
        <f t="shared" si="58"/>
        <v>325995</v>
      </c>
      <c r="J110" s="288">
        <f t="shared" si="59"/>
        <v>325995</v>
      </c>
      <c r="K110" s="288">
        <v>0</v>
      </c>
      <c r="L110" s="288">
        <f t="shared" si="60"/>
        <v>325995</v>
      </c>
      <c r="M110" s="288">
        <f t="shared" si="61"/>
        <v>325995</v>
      </c>
      <c r="N110" s="284"/>
      <c r="O110" s="284"/>
      <c r="P110" s="284"/>
      <c r="Q110" s="284"/>
      <c r="R110" s="125" t="s">
        <v>116</v>
      </c>
      <c r="S110" s="125" t="s">
        <v>116</v>
      </c>
      <c r="T110" s="125" t="s">
        <v>116</v>
      </c>
      <c r="U110" s="123">
        <f>U112</f>
        <v>1240000030</v>
      </c>
      <c r="V110" s="125" t="s">
        <v>116</v>
      </c>
      <c r="W110" s="60">
        <f>W112</f>
        <v>325995</v>
      </c>
      <c r="X110" s="60">
        <f t="shared" ref="X110:Z110" si="79">X112</f>
        <v>325995</v>
      </c>
      <c r="Y110" s="60">
        <f t="shared" si="79"/>
        <v>325995</v>
      </c>
      <c r="Z110" s="60">
        <f t="shared" si="79"/>
        <v>977985</v>
      </c>
      <c r="AA110" s="146" t="s">
        <v>318</v>
      </c>
      <c r="AB110" s="60">
        <f>AB112</f>
        <v>425995</v>
      </c>
      <c r="AC110" s="60">
        <f t="shared" ref="AC110:AH110" si="80">AC112</f>
        <v>425995</v>
      </c>
      <c r="AD110" s="60">
        <f t="shared" si="80"/>
        <v>325995</v>
      </c>
      <c r="AE110" s="60">
        <f t="shared" si="80"/>
        <v>325995</v>
      </c>
      <c r="AF110" s="60">
        <f t="shared" si="80"/>
        <v>325995</v>
      </c>
      <c r="AG110" s="60">
        <f t="shared" si="80"/>
        <v>325995</v>
      </c>
      <c r="AH110" s="60">
        <f t="shared" si="80"/>
        <v>325995</v>
      </c>
      <c r="AI110" s="444"/>
    </row>
    <row r="111" spans="1:35" s="118" customFormat="1" hidden="1">
      <c r="A111" s="445"/>
      <c r="B111" s="445"/>
      <c r="C111" s="288">
        <f t="shared" si="54"/>
        <v>0</v>
      </c>
      <c r="D111" s="288">
        <f t="shared" si="55"/>
        <v>0</v>
      </c>
      <c r="E111" s="288">
        <f t="shared" si="56"/>
        <v>0</v>
      </c>
      <c r="F111" s="288">
        <f t="shared" si="57"/>
        <v>0</v>
      </c>
      <c r="G111" s="288"/>
      <c r="H111" s="288"/>
      <c r="I111" s="288">
        <f t="shared" si="58"/>
        <v>0</v>
      </c>
      <c r="J111" s="288">
        <f t="shared" si="59"/>
        <v>0</v>
      </c>
      <c r="K111" s="288">
        <v>0</v>
      </c>
      <c r="L111" s="288">
        <f t="shared" si="60"/>
        <v>0</v>
      </c>
      <c r="M111" s="288">
        <f t="shared" si="61"/>
        <v>0</v>
      </c>
      <c r="N111" s="285"/>
      <c r="O111" s="285"/>
      <c r="P111" s="285"/>
      <c r="Q111" s="285"/>
      <c r="R111" s="44"/>
      <c r="S111" s="124"/>
      <c r="T111" s="124"/>
      <c r="U111" s="124"/>
      <c r="V111" s="124"/>
      <c r="W111" s="38"/>
      <c r="X111" s="38"/>
      <c r="Y111" s="38"/>
      <c r="Z111" s="38"/>
      <c r="AA111" s="146" t="s">
        <v>140</v>
      </c>
      <c r="AB111" s="38"/>
      <c r="AC111" s="38"/>
      <c r="AD111" s="38"/>
      <c r="AE111" s="38"/>
      <c r="AF111" s="38"/>
      <c r="AG111" s="38"/>
      <c r="AH111" s="38"/>
      <c r="AI111" s="444"/>
    </row>
    <row r="112" spans="1:35" s="118" customFormat="1" hidden="1">
      <c r="A112" s="445"/>
      <c r="B112" s="445"/>
      <c r="C112" s="288">
        <f t="shared" si="54"/>
        <v>325995</v>
      </c>
      <c r="D112" s="288">
        <f t="shared" si="55"/>
        <v>325995</v>
      </c>
      <c r="E112" s="288">
        <f t="shared" si="56"/>
        <v>325995</v>
      </c>
      <c r="F112" s="288">
        <f t="shared" si="57"/>
        <v>325995</v>
      </c>
      <c r="G112" s="288"/>
      <c r="H112" s="288"/>
      <c r="I112" s="288">
        <f t="shared" si="58"/>
        <v>325995</v>
      </c>
      <c r="J112" s="288">
        <f t="shared" si="59"/>
        <v>325995</v>
      </c>
      <c r="K112" s="288">
        <v>0</v>
      </c>
      <c r="L112" s="288">
        <f t="shared" si="60"/>
        <v>325995</v>
      </c>
      <c r="M112" s="288">
        <f t="shared" si="61"/>
        <v>325995</v>
      </c>
      <c r="N112" s="286"/>
      <c r="O112" s="286"/>
      <c r="P112" s="286"/>
      <c r="Q112" s="286"/>
      <c r="R112" s="38" t="str">
        <f>'ПР4. 19.ПП4.Благ.2.Мер.'!C13</f>
        <v>009</v>
      </c>
      <c r="S112" s="38" t="str">
        <f>'ПР4. 19.ПП4.Благ.2.Мер.'!D13</f>
        <v>05</v>
      </c>
      <c r="T112" s="38" t="str">
        <f>'ПР4. 19.ПП4.Благ.2.Мер.'!E13</f>
        <v>03</v>
      </c>
      <c r="U112" s="123">
        <f>'ПР4. 19.ПП4.Благ.2.Мер.'!F13</f>
        <v>1240000030</v>
      </c>
      <c r="V112" s="38">
        <f>'ПР4. 19.ПП4.Благ.2.Мер.'!G13</f>
        <v>240</v>
      </c>
      <c r="W112" s="38">
        <f>'ПР4. 19.ПП4.Благ.2.Мер.'!H13</f>
        <v>325995</v>
      </c>
      <c r="X112" s="38">
        <f>'ПР4. 19.ПП4.Благ.2.Мер.'!I13</f>
        <v>325995</v>
      </c>
      <c r="Y112" s="38">
        <f>'ПР4. 19.ПП4.Благ.2.Мер.'!J13</f>
        <v>325995</v>
      </c>
      <c r="Z112" s="38">
        <f>'ПР4. 19.ПП4.Благ.2.Мер.'!K13</f>
        <v>977985</v>
      </c>
      <c r="AA112" s="148" t="s">
        <v>319</v>
      </c>
      <c r="AB112" s="38">
        <f>'[1]06. Пр.1 Распределение. Отч.7'!$V$108</f>
        <v>425995</v>
      </c>
      <c r="AC112" s="38">
        <f>'[1]06. Пр.1 Распределение. Отч.7'!$W$108</f>
        <v>425995</v>
      </c>
      <c r="AD112" s="38">
        <f>W112</f>
        <v>325995</v>
      </c>
      <c r="AE112" s="38">
        <f>AD112</f>
        <v>325995</v>
      </c>
      <c r="AF112" s="38">
        <v>325995</v>
      </c>
      <c r="AG112" s="38">
        <f>X112</f>
        <v>325995</v>
      </c>
      <c r="AH112" s="38">
        <f>Y112</f>
        <v>325995</v>
      </c>
      <c r="AI112" s="444"/>
    </row>
    <row r="113" spans="1:35" hidden="1">
      <c r="A113" s="445" t="s">
        <v>103</v>
      </c>
      <c r="B113" s="445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13" s="288">
        <f t="shared" si="54"/>
        <v>0</v>
      </c>
      <c r="D113" s="288">
        <f t="shared" si="55"/>
        <v>0</v>
      </c>
      <c r="E113" s="288">
        <f t="shared" si="56"/>
        <v>0</v>
      </c>
      <c r="F113" s="288">
        <f t="shared" si="57"/>
        <v>0</v>
      </c>
      <c r="G113" s="288"/>
      <c r="H113" s="288"/>
      <c r="I113" s="288">
        <f t="shared" si="58"/>
        <v>0</v>
      </c>
      <c r="J113" s="288">
        <f t="shared" si="59"/>
        <v>0</v>
      </c>
      <c r="K113" s="288">
        <v>0</v>
      </c>
      <c r="L113" s="288">
        <f t="shared" si="60"/>
        <v>0</v>
      </c>
      <c r="M113" s="288">
        <f t="shared" si="61"/>
        <v>0</v>
      </c>
      <c r="N113" s="284"/>
      <c r="O113" s="284"/>
      <c r="P113" s="284"/>
      <c r="Q113" s="284"/>
      <c r="R113" s="125" t="s">
        <v>116</v>
      </c>
      <c r="S113" s="125" t="s">
        <v>116</v>
      </c>
      <c r="T113" s="125" t="s">
        <v>116</v>
      </c>
      <c r="U113" s="123">
        <f>U115</f>
        <v>1240000040</v>
      </c>
      <c r="V113" s="125" t="s">
        <v>116</v>
      </c>
      <c r="W113" s="60">
        <f>W115</f>
        <v>0</v>
      </c>
      <c r="X113" s="60">
        <f t="shared" ref="X113:Z113" si="81">X115</f>
        <v>0</v>
      </c>
      <c r="Y113" s="60">
        <f t="shared" si="81"/>
        <v>0</v>
      </c>
      <c r="Z113" s="60">
        <f t="shared" si="81"/>
        <v>0</v>
      </c>
      <c r="AA113" s="146" t="s">
        <v>318</v>
      </c>
      <c r="AB113" s="60">
        <f>AB115</f>
        <v>0</v>
      </c>
      <c r="AC113" s="60">
        <f t="shared" ref="AC113:AH113" si="82">AC115</f>
        <v>0</v>
      </c>
      <c r="AD113" s="60">
        <f t="shared" si="82"/>
        <v>0</v>
      </c>
      <c r="AE113" s="60">
        <f t="shared" si="82"/>
        <v>0</v>
      </c>
      <c r="AF113" s="60">
        <f t="shared" si="82"/>
        <v>0</v>
      </c>
      <c r="AG113" s="60">
        <f t="shared" si="82"/>
        <v>0</v>
      </c>
      <c r="AH113" s="60">
        <f t="shared" si="82"/>
        <v>0</v>
      </c>
      <c r="AI113" s="444"/>
    </row>
    <row r="114" spans="1:35" s="118" customFormat="1" hidden="1">
      <c r="A114" s="445"/>
      <c r="B114" s="445"/>
      <c r="C114" s="288">
        <f t="shared" si="54"/>
        <v>0</v>
      </c>
      <c r="D114" s="288">
        <f t="shared" si="55"/>
        <v>0</v>
      </c>
      <c r="E114" s="288">
        <f t="shared" si="56"/>
        <v>0</v>
      </c>
      <c r="F114" s="288">
        <f t="shared" si="57"/>
        <v>0</v>
      </c>
      <c r="G114" s="288"/>
      <c r="H114" s="288"/>
      <c r="I114" s="288">
        <f t="shared" si="58"/>
        <v>0</v>
      </c>
      <c r="J114" s="288">
        <f t="shared" si="59"/>
        <v>0</v>
      </c>
      <c r="K114" s="288">
        <v>0</v>
      </c>
      <c r="L114" s="288">
        <f t="shared" si="60"/>
        <v>0</v>
      </c>
      <c r="M114" s="288">
        <f t="shared" si="61"/>
        <v>0</v>
      </c>
      <c r="N114" s="285"/>
      <c r="O114" s="285"/>
      <c r="P114" s="285"/>
      <c r="Q114" s="285"/>
      <c r="R114" s="44"/>
      <c r="S114" s="124"/>
      <c r="T114" s="124"/>
      <c r="U114" s="124"/>
      <c r="V114" s="124"/>
      <c r="W114" s="38"/>
      <c r="X114" s="38"/>
      <c r="Y114" s="38"/>
      <c r="Z114" s="38"/>
      <c r="AA114" s="146" t="s">
        <v>140</v>
      </c>
      <c r="AB114" s="38"/>
      <c r="AC114" s="38"/>
      <c r="AD114" s="38"/>
      <c r="AE114" s="38"/>
      <c r="AF114" s="38"/>
      <c r="AG114" s="38"/>
      <c r="AH114" s="38"/>
      <c r="AI114" s="444"/>
    </row>
    <row r="115" spans="1:35" s="118" customFormat="1" hidden="1">
      <c r="A115" s="445"/>
      <c r="B115" s="445"/>
      <c r="C115" s="288">
        <f t="shared" si="54"/>
        <v>0</v>
      </c>
      <c r="D115" s="288">
        <f t="shared" si="55"/>
        <v>0</v>
      </c>
      <c r="E115" s="288">
        <f t="shared" si="56"/>
        <v>0</v>
      </c>
      <c r="F115" s="288">
        <f t="shared" si="57"/>
        <v>0</v>
      </c>
      <c r="G115" s="288"/>
      <c r="H115" s="288"/>
      <c r="I115" s="288">
        <f t="shared" si="58"/>
        <v>0</v>
      </c>
      <c r="J115" s="288">
        <f t="shared" si="59"/>
        <v>0</v>
      </c>
      <c r="K115" s="288">
        <v>0</v>
      </c>
      <c r="L115" s="288">
        <f t="shared" si="60"/>
        <v>0</v>
      </c>
      <c r="M115" s="288">
        <f t="shared" si="61"/>
        <v>0</v>
      </c>
      <c r="N115" s="286"/>
      <c r="O115" s="286"/>
      <c r="P115" s="286"/>
      <c r="Q115" s="286"/>
      <c r="R115" s="46">
        <f>'ПР4. 19.ПП4.Благ.2.Мер.'!C14</f>
        <v>801</v>
      </c>
      <c r="S115" s="38" t="str">
        <f>'ПР4. 19.ПП4.Благ.2.Мер.'!D14</f>
        <v>05</v>
      </c>
      <c r="T115" s="38" t="str">
        <f>'ПР4. 19.ПП4.Благ.2.Мер.'!E14</f>
        <v>03</v>
      </c>
      <c r="U115" s="123">
        <f>'ПР4. 19.ПП4.Благ.2.Мер.'!F14</f>
        <v>1240000040</v>
      </c>
      <c r="V115" s="46">
        <f>'ПР4. 19.ПП4.Благ.2.Мер.'!G14</f>
        <v>870</v>
      </c>
      <c r="W115" s="38">
        <f>'ПР4. 19.ПП4.Благ.2.Мер.'!H14</f>
        <v>0</v>
      </c>
      <c r="X115" s="38">
        <f>'ПР4. 19.ПП4.Благ.2.Мер.'!I14</f>
        <v>0</v>
      </c>
      <c r="Y115" s="38">
        <f>'ПР4. 19.ПП4.Благ.2.Мер.'!J14</f>
        <v>0</v>
      </c>
      <c r="Z115" s="38">
        <f>'ПР4. 19.ПП4.Благ.2.Мер.'!K14</f>
        <v>0</v>
      </c>
      <c r="AA115" s="148" t="s">
        <v>319</v>
      </c>
      <c r="AB115" s="38">
        <v>0</v>
      </c>
      <c r="AC115" s="38">
        <v>0</v>
      </c>
      <c r="AD115" s="38">
        <f>W115</f>
        <v>0</v>
      </c>
      <c r="AE115" s="38">
        <v>0</v>
      </c>
      <c r="AF115" s="38">
        <v>0</v>
      </c>
      <c r="AG115" s="38">
        <f>X115</f>
        <v>0</v>
      </c>
      <c r="AH115" s="38">
        <f>Y115</f>
        <v>0</v>
      </c>
      <c r="AI115" s="444"/>
    </row>
    <row r="116" spans="1:35" hidden="1">
      <c r="A116" s="445" t="s">
        <v>246</v>
      </c>
      <c r="B116" s="445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16" s="288">
        <f t="shared" si="54"/>
        <v>100000</v>
      </c>
      <c r="D116" s="288">
        <f t="shared" si="55"/>
        <v>100000</v>
      </c>
      <c r="E116" s="288">
        <f t="shared" si="56"/>
        <v>74900</v>
      </c>
      <c r="F116" s="288">
        <f t="shared" si="57"/>
        <v>74900</v>
      </c>
      <c r="G116" s="288"/>
      <c r="H116" s="288"/>
      <c r="I116" s="288">
        <f t="shared" si="58"/>
        <v>74900</v>
      </c>
      <c r="J116" s="288">
        <f t="shared" si="59"/>
        <v>74900</v>
      </c>
      <c r="K116" s="288">
        <v>0</v>
      </c>
      <c r="L116" s="288">
        <f t="shared" si="60"/>
        <v>74900</v>
      </c>
      <c r="M116" s="288">
        <f t="shared" si="61"/>
        <v>74900</v>
      </c>
      <c r="N116" s="284"/>
      <c r="O116" s="284"/>
      <c r="P116" s="284"/>
      <c r="Q116" s="284"/>
      <c r="R116" s="125" t="s">
        <v>116</v>
      </c>
      <c r="S116" s="125" t="s">
        <v>116</v>
      </c>
      <c r="T116" s="125" t="s">
        <v>116</v>
      </c>
      <c r="U116" s="123">
        <f>U118</f>
        <v>1240000060</v>
      </c>
      <c r="V116" s="125" t="s">
        <v>116</v>
      </c>
      <c r="W116" s="60">
        <f>W118</f>
        <v>100000</v>
      </c>
      <c r="X116" s="60">
        <f t="shared" ref="X116:Z116" si="83">X118</f>
        <v>100000</v>
      </c>
      <c r="Y116" s="60">
        <f t="shared" si="83"/>
        <v>100000</v>
      </c>
      <c r="Z116" s="60">
        <f t="shared" si="83"/>
        <v>300000</v>
      </c>
      <c r="AA116" s="146" t="s">
        <v>318</v>
      </c>
      <c r="AB116" s="60">
        <f t="shared" ref="AB116:AH116" si="84">AB118</f>
        <v>100000</v>
      </c>
      <c r="AC116" s="60">
        <f t="shared" si="84"/>
        <v>43700</v>
      </c>
      <c r="AD116" s="60">
        <f t="shared" si="84"/>
        <v>100000</v>
      </c>
      <c r="AE116" s="60">
        <f t="shared" si="84"/>
        <v>100000</v>
      </c>
      <c r="AF116" s="60">
        <f t="shared" si="84"/>
        <v>74900</v>
      </c>
      <c r="AG116" s="60">
        <f t="shared" si="84"/>
        <v>100000</v>
      </c>
      <c r="AH116" s="60">
        <f t="shared" si="84"/>
        <v>100000</v>
      </c>
      <c r="AI116" s="444"/>
    </row>
    <row r="117" spans="1:35" s="118" customFormat="1" hidden="1">
      <c r="A117" s="445"/>
      <c r="B117" s="445"/>
      <c r="C117" s="288">
        <f t="shared" si="54"/>
        <v>0</v>
      </c>
      <c r="D117" s="288">
        <f t="shared" si="55"/>
        <v>0</v>
      </c>
      <c r="E117" s="288">
        <f t="shared" si="56"/>
        <v>0</v>
      </c>
      <c r="F117" s="288">
        <f t="shared" si="57"/>
        <v>0</v>
      </c>
      <c r="G117" s="288"/>
      <c r="H117" s="288"/>
      <c r="I117" s="288">
        <f t="shared" si="58"/>
        <v>0</v>
      </c>
      <c r="J117" s="288">
        <f t="shared" si="59"/>
        <v>0</v>
      </c>
      <c r="K117" s="288">
        <v>0</v>
      </c>
      <c r="L117" s="288">
        <f t="shared" si="60"/>
        <v>0</v>
      </c>
      <c r="M117" s="288">
        <f t="shared" si="61"/>
        <v>0</v>
      </c>
      <c r="N117" s="285"/>
      <c r="O117" s="285"/>
      <c r="P117" s="285"/>
      <c r="Q117" s="285"/>
      <c r="R117" s="44"/>
      <c r="S117" s="124"/>
      <c r="T117" s="124"/>
      <c r="U117" s="124"/>
      <c r="V117" s="124"/>
      <c r="W117" s="38"/>
      <c r="X117" s="38"/>
      <c r="Y117" s="38"/>
      <c r="Z117" s="38"/>
      <c r="AA117" s="146" t="s">
        <v>140</v>
      </c>
      <c r="AB117" s="38"/>
      <c r="AC117" s="38"/>
      <c r="AD117" s="38"/>
      <c r="AE117" s="38"/>
      <c r="AF117" s="38"/>
      <c r="AG117" s="38"/>
      <c r="AH117" s="38"/>
      <c r="AI117" s="444"/>
    </row>
    <row r="118" spans="1:35" s="118" customFormat="1" hidden="1">
      <c r="A118" s="445"/>
      <c r="B118" s="445"/>
      <c r="C118" s="288">
        <f t="shared" si="54"/>
        <v>100000</v>
      </c>
      <c r="D118" s="288">
        <f t="shared" si="55"/>
        <v>100000</v>
      </c>
      <c r="E118" s="288">
        <f t="shared" si="56"/>
        <v>74900</v>
      </c>
      <c r="F118" s="288">
        <f t="shared" si="57"/>
        <v>74900</v>
      </c>
      <c r="G118" s="288"/>
      <c r="H118" s="288"/>
      <c r="I118" s="288">
        <f t="shared" si="58"/>
        <v>74900</v>
      </c>
      <c r="J118" s="288">
        <f t="shared" si="59"/>
        <v>74900</v>
      </c>
      <c r="K118" s="288">
        <v>0</v>
      </c>
      <c r="L118" s="288">
        <f t="shared" si="60"/>
        <v>74900</v>
      </c>
      <c r="M118" s="288">
        <f t="shared" si="61"/>
        <v>74900</v>
      </c>
      <c r="N118" s="286"/>
      <c r="O118" s="286"/>
      <c r="P118" s="286"/>
      <c r="Q118" s="286"/>
      <c r="R118" s="38" t="str">
        <f>'ПР4. 19.ПП4.Благ.2.Мер.'!C15</f>
        <v>009</v>
      </c>
      <c r="S118" s="38" t="str">
        <f>'ПР4. 19.ПП4.Благ.2.Мер.'!D15</f>
        <v>05</v>
      </c>
      <c r="T118" s="38" t="str">
        <f>'ПР4. 19.ПП4.Благ.2.Мер.'!E15</f>
        <v>03</v>
      </c>
      <c r="U118" s="44">
        <f>'ПР4. 19.ПП4.Благ.2.Мер.'!F15</f>
        <v>1240000060</v>
      </c>
      <c r="V118" s="44">
        <f>'ПР4. 19.ПП4.Благ.2.Мер.'!G15</f>
        <v>240</v>
      </c>
      <c r="W118" s="38">
        <f>'ПР4. 19.ПП4.Благ.2.Мер.'!H15</f>
        <v>100000</v>
      </c>
      <c r="X118" s="38">
        <f>'ПР4. 19.ПП4.Благ.2.Мер.'!I15</f>
        <v>100000</v>
      </c>
      <c r="Y118" s="38">
        <f>'ПР4. 19.ПП4.Благ.2.Мер.'!J15</f>
        <v>100000</v>
      </c>
      <c r="Z118" s="38">
        <f>'ПР4. 19.ПП4.Благ.2.Мер.'!K15</f>
        <v>300000</v>
      </c>
      <c r="AA118" s="148" t="s">
        <v>319</v>
      </c>
      <c r="AB118" s="38">
        <f>'[1]06. Пр.1 Распределение. Отч.7'!$V$111</f>
        <v>100000</v>
      </c>
      <c r="AC118" s="38">
        <f>'[1]06. Пр.1 Распределение. Отч.7'!$W$111</f>
        <v>43700</v>
      </c>
      <c r="AD118" s="38">
        <f>W118</f>
        <v>100000</v>
      </c>
      <c r="AE118" s="38">
        <f>AD118</f>
        <v>100000</v>
      </c>
      <c r="AF118" s="38">
        <v>74900</v>
      </c>
      <c r="AG118" s="38">
        <f>X118</f>
        <v>100000</v>
      </c>
      <c r="AH118" s="38">
        <f>Y118</f>
        <v>100000</v>
      </c>
      <c r="AI118" s="444"/>
    </row>
    <row r="119" spans="1:35" hidden="1">
      <c r="A119" s="445" t="s">
        <v>312</v>
      </c>
      <c r="B119" s="445" t="s">
        <v>114</v>
      </c>
      <c r="C119" s="288">
        <f t="shared" si="54"/>
        <v>28789380</v>
      </c>
      <c r="D119" s="288">
        <f t="shared" si="55"/>
        <v>28789380</v>
      </c>
      <c r="E119" s="288">
        <f t="shared" si="56"/>
        <v>27789380</v>
      </c>
      <c r="F119" s="288">
        <f t="shared" si="57"/>
        <v>27789380</v>
      </c>
      <c r="G119" s="288"/>
      <c r="H119" s="288"/>
      <c r="I119" s="288">
        <f t="shared" si="58"/>
        <v>27789380</v>
      </c>
      <c r="J119" s="288">
        <f t="shared" si="59"/>
        <v>27789380</v>
      </c>
      <c r="K119" s="288">
        <v>0</v>
      </c>
      <c r="L119" s="288">
        <f t="shared" si="60"/>
        <v>27789380</v>
      </c>
      <c r="M119" s="288">
        <f t="shared" si="61"/>
        <v>27789380</v>
      </c>
      <c r="N119" s="284"/>
      <c r="O119" s="284"/>
      <c r="P119" s="284"/>
      <c r="Q119" s="284"/>
      <c r="R119" s="125" t="s">
        <v>116</v>
      </c>
      <c r="S119" s="125" t="s">
        <v>116</v>
      </c>
      <c r="T119" s="125" t="s">
        <v>116</v>
      </c>
      <c r="U119" s="123">
        <f>U121</f>
        <v>1240000070</v>
      </c>
      <c r="V119" s="125" t="s">
        <v>116</v>
      </c>
      <c r="W119" s="60">
        <f>W121</f>
        <v>28789380</v>
      </c>
      <c r="X119" s="60">
        <f t="shared" ref="X119:AH119" si="85">X121</f>
        <v>35892669.359999999</v>
      </c>
      <c r="Y119" s="60">
        <f t="shared" si="85"/>
        <v>28789380</v>
      </c>
      <c r="Z119" s="60">
        <f t="shared" si="85"/>
        <v>93471429.359999999</v>
      </c>
      <c r="AA119" s="146" t="s">
        <v>318</v>
      </c>
      <c r="AB119" s="60">
        <f t="shared" si="85"/>
        <v>28788839.789999999</v>
      </c>
      <c r="AC119" s="60">
        <f t="shared" si="85"/>
        <v>28788839.789999999</v>
      </c>
      <c r="AD119" s="60">
        <f t="shared" si="85"/>
        <v>28789380</v>
      </c>
      <c r="AE119" s="60">
        <f t="shared" si="85"/>
        <v>28789380</v>
      </c>
      <c r="AF119" s="60">
        <f t="shared" si="85"/>
        <v>27789380</v>
      </c>
      <c r="AG119" s="60">
        <f t="shared" si="85"/>
        <v>35892669.359999999</v>
      </c>
      <c r="AH119" s="60">
        <f t="shared" si="85"/>
        <v>28789380</v>
      </c>
      <c r="AI119" s="444"/>
    </row>
    <row r="120" spans="1:35" s="118" customFormat="1" hidden="1">
      <c r="A120" s="445"/>
      <c r="B120" s="445"/>
      <c r="C120" s="288">
        <f t="shared" si="54"/>
        <v>0</v>
      </c>
      <c r="D120" s="288">
        <f t="shared" si="55"/>
        <v>0</v>
      </c>
      <c r="E120" s="288">
        <f t="shared" si="56"/>
        <v>0</v>
      </c>
      <c r="F120" s="288">
        <f t="shared" si="57"/>
        <v>0</v>
      </c>
      <c r="G120" s="288"/>
      <c r="H120" s="288"/>
      <c r="I120" s="288">
        <f t="shared" si="58"/>
        <v>0</v>
      </c>
      <c r="J120" s="288">
        <f t="shared" si="59"/>
        <v>0</v>
      </c>
      <c r="K120" s="288">
        <v>0</v>
      </c>
      <c r="L120" s="288">
        <f t="shared" si="60"/>
        <v>0</v>
      </c>
      <c r="M120" s="288">
        <f t="shared" si="61"/>
        <v>0</v>
      </c>
      <c r="N120" s="285"/>
      <c r="O120" s="285"/>
      <c r="P120" s="285"/>
      <c r="Q120" s="285"/>
      <c r="R120" s="44"/>
      <c r="S120" s="124"/>
      <c r="T120" s="124"/>
      <c r="U120" s="124"/>
      <c r="V120" s="124"/>
      <c r="W120" s="38"/>
      <c r="X120" s="38"/>
      <c r="Y120" s="38"/>
      <c r="Z120" s="38"/>
      <c r="AA120" s="146" t="s">
        <v>140</v>
      </c>
      <c r="AB120" s="38"/>
      <c r="AC120" s="38"/>
      <c r="AD120" s="38"/>
      <c r="AE120" s="38"/>
      <c r="AF120" s="38"/>
      <c r="AG120" s="38"/>
      <c r="AH120" s="38"/>
      <c r="AI120" s="444"/>
    </row>
    <row r="121" spans="1:35" s="118" customFormat="1" hidden="1">
      <c r="A121" s="445"/>
      <c r="B121" s="445"/>
      <c r="C121" s="288">
        <f t="shared" si="54"/>
        <v>28789380</v>
      </c>
      <c r="D121" s="288">
        <f t="shared" si="55"/>
        <v>28789380</v>
      </c>
      <c r="E121" s="288">
        <f t="shared" si="56"/>
        <v>27789380</v>
      </c>
      <c r="F121" s="288">
        <f t="shared" si="57"/>
        <v>27789380</v>
      </c>
      <c r="G121" s="288"/>
      <c r="H121" s="288"/>
      <c r="I121" s="288">
        <f t="shared" si="58"/>
        <v>27789380</v>
      </c>
      <c r="J121" s="288">
        <f t="shared" si="59"/>
        <v>27789380</v>
      </c>
      <c r="K121" s="288">
        <v>0</v>
      </c>
      <c r="L121" s="288">
        <f t="shared" si="60"/>
        <v>27789380</v>
      </c>
      <c r="M121" s="288">
        <f t="shared" si="61"/>
        <v>27789380</v>
      </c>
      <c r="N121" s="286"/>
      <c r="O121" s="286"/>
      <c r="P121" s="286"/>
      <c r="Q121" s="286"/>
      <c r="R121" s="38" t="str">
        <f>'ПР4. 19.ПП4.Благ.2.Мер.'!C16</f>
        <v>009</v>
      </c>
      <c r="S121" s="38" t="str">
        <f>'ПР4. 19.ПП4.Благ.2.Мер.'!D16</f>
        <v>05</v>
      </c>
      <c r="T121" s="38" t="str">
        <f>'ПР4. 19.ПП4.Благ.2.Мер.'!E16</f>
        <v>03</v>
      </c>
      <c r="U121" s="123">
        <f>'ПР4. 19.ПП4.Благ.2.Мер.'!F16</f>
        <v>1240000070</v>
      </c>
      <c r="V121" s="44">
        <f>'ПР4. 19.ПП4.Благ.2.Мер.'!G16</f>
        <v>240</v>
      </c>
      <c r="W121" s="38">
        <f>'ПР4. 19.ПП4.Благ.2.Мер.'!H16</f>
        <v>28789380</v>
      </c>
      <c r="X121" s="38">
        <f>'ПР4. 19.ПП4.Благ.2.Мер.'!I16</f>
        <v>35892669.359999999</v>
      </c>
      <c r="Y121" s="38">
        <f>'ПР4. 19.ПП4.Благ.2.Мер.'!J16</f>
        <v>28789380</v>
      </c>
      <c r="Z121" s="38">
        <f>'ПР4. 19.ПП4.Благ.2.Мер.'!K16</f>
        <v>93471429.359999999</v>
      </c>
      <c r="AA121" s="148" t="s">
        <v>319</v>
      </c>
      <c r="AB121" s="38">
        <f>'[1]06. Пр.1 Распределение. Отч.7'!$V$114</f>
        <v>28788839.789999999</v>
      </c>
      <c r="AC121" s="38">
        <f>'[1]06. Пр.1 Распределение. Отч.7'!$W$114</f>
        <v>28788839.789999999</v>
      </c>
      <c r="AD121" s="38">
        <f>W121</f>
        <v>28789380</v>
      </c>
      <c r="AE121" s="38">
        <f>AD121</f>
        <v>28789380</v>
      </c>
      <c r="AF121" s="38">
        <v>27789380</v>
      </c>
      <c r="AG121" s="38">
        <f>X121</f>
        <v>35892669.359999999</v>
      </c>
      <c r="AH121" s="38">
        <f>Y121</f>
        <v>28789380</v>
      </c>
      <c r="AI121" s="444"/>
    </row>
    <row r="122" spans="1:35" hidden="1">
      <c r="A122" s="445" t="s">
        <v>400</v>
      </c>
      <c r="B122" s="445" t="str">
        <f>'ПР4. 19.ПП4.Благ.2.Мер.'!A17</f>
        <v>Капитальный ремонт элементов Площади Ленина</v>
      </c>
      <c r="C122" s="288">
        <f t="shared" si="54"/>
        <v>0</v>
      </c>
      <c r="D122" s="288">
        <f t="shared" si="55"/>
        <v>0</v>
      </c>
      <c r="E122" s="288">
        <f t="shared" si="56"/>
        <v>0</v>
      </c>
      <c r="F122" s="288">
        <f t="shared" si="57"/>
        <v>0</v>
      </c>
      <c r="G122" s="288"/>
      <c r="H122" s="288"/>
      <c r="I122" s="288">
        <f t="shared" si="58"/>
        <v>0</v>
      </c>
      <c r="J122" s="288">
        <f t="shared" si="59"/>
        <v>0</v>
      </c>
      <c r="K122" s="288">
        <v>0</v>
      </c>
      <c r="L122" s="288">
        <f t="shared" si="60"/>
        <v>0</v>
      </c>
      <c r="M122" s="288">
        <f t="shared" si="61"/>
        <v>0</v>
      </c>
      <c r="N122" s="284"/>
      <c r="O122" s="284"/>
      <c r="P122" s="284"/>
      <c r="Q122" s="284"/>
      <c r="R122" s="125" t="s">
        <v>116</v>
      </c>
      <c r="S122" s="125" t="s">
        <v>116</v>
      </c>
      <c r="T122" s="125" t="s">
        <v>116</v>
      </c>
      <c r="U122" s="123">
        <f>U124</f>
        <v>1240000090</v>
      </c>
      <c r="V122" s="125" t="s">
        <v>116</v>
      </c>
      <c r="W122" s="60">
        <f>W124</f>
        <v>0</v>
      </c>
      <c r="X122" s="60">
        <f t="shared" ref="X122:Z122" si="86">X124</f>
        <v>0</v>
      </c>
      <c r="Y122" s="60">
        <f t="shared" si="86"/>
        <v>0</v>
      </c>
      <c r="Z122" s="60">
        <f t="shared" si="86"/>
        <v>0</v>
      </c>
      <c r="AA122" s="146" t="s">
        <v>318</v>
      </c>
      <c r="AB122" s="60">
        <f t="shared" ref="AB122:AH122" si="87">AB124</f>
        <v>28788839.789999999</v>
      </c>
      <c r="AC122" s="60">
        <f t="shared" si="87"/>
        <v>28788839.789999999</v>
      </c>
      <c r="AD122" s="60">
        <f t="shared" si="87"/>
        <v>0</v>
      </c>
      <c r="AE122" s="60">
        <f t="shared" si="87"/>
        <v>0</v>
      </c>
      <c r="AF122" s="60">
        <f t="shared" si="87"/>
        <v>0</v>
      </c>
      <c r="AG122" s="60">
        <f t="shared" si="87"/>
        <v>0</v>
      </c>
      <c r="AH122" s="60">
        <f t="shared" si="87"/>
        <v>0</v>
      </c>
      <c r="AI122" s="444"/>
    </row>
    <row r="123" spans="1:35" s="118" customFormat="1" hidden="1">
      <c r="A123" s="445"/>
      <c r="B123" s="445"/>
      <c r="C123" s="288">
        <f t="shared" si="54"/>
        <v>0</v>
      </c>
      <c r="D123" s="288">
        <f t="shared" si="55"/>
        <v>0</v>
      </c>
      <c r="E123" s="288">
        <f t="shared" si="56"/>
        <v>0</v>
      </c>
      <c r="F123" s="288">
        <f t="shared" si="57"/>
        <v>0</v>
      </c>
      <c r="G123" s="288"/>
      <c r="H123" s="288"/>
      <c r="I123" s="288">
        <f t="shared" si="58"/>
        <v>0</v>
      </c>
      <c r="J123" s="288">
        <f t="shared" si="59"/>
        <v>0</v>
      </c>
      <c r="K123" s="288">
        <v>0</v>
      </c>
      <c r="L123" s="288">
        <f t="shared" si="60"/>
        <v>0</v>
      </c>
      <c r="M123" s="288">
        <f t="shared" si="61"/>
        <v>0</v>
      </c>
      <c r="N123" s="285"/>
      <c r="O123" s="285"/>
      <c r="P123" s="285"/>
      <c r="Q123" s="285"/>
      <c r="R123" s="44"/>
      <c r="S123" s="124"/>
      <c r="T123" s="124"/>
      <c r="U123" s="124"/>
      <c r="V123" s="124"/>
      <c r="W123" s="38"/>
      <c r="X123" s="38"/>
      <c r="Y123" s="38"/>
      <c r="Z123" s="38"/>
      <c r="AA123" s="146" t="s">
        <v>140</v>
      </c>
      <c r="AB123" s="38"/>
      <c r="AC123" s="38"/>
      <c r="AD123" s="38"/>
      <c r="AE123" s="38"/>
      <c r="AF123" s="38"/>
      <c r="AG123" s="38"/>
      <c r="AH123" s="38"/>
      <c r="AI123" s="444"/>
    </row>
    <row r="124" spans="1:35" s="118" customFormat="1" hidden="1">
      <c r="A124" s="445"/>
      <c r="B124" s="445"/>
      <c r="C124" s="288">
        <f t="shared" si="54"/>
        <v>0</v>
      </c>
      <c r="D124" s="288">
        <f t="shared" si="55"/>
        <v>0</v>
      </c>
      <c r="E124" s="288">
        <f t="shared" si="56"/>
        <v>0</v>
      </c>
      <c r="F124" s="288">
        <f t="shared" si="57"/>
        <v>0</v>
      </c>
      <c r="G124" s="288"/>
      <c r="H124" s="288"/>
      <c r="I124" s="288">
        <f t="shared" si="58"/>
        <v>0</v>
      </c>
      <c r="J124" s="288">
        <f t="shared" si="59"/>
        <v>0</v>
      </c>
      <c r="K124" s="288">
        <v>0</v>
      </c>
      <c r="L124" s="288">
        <f t="shared" si="60"/>
        <v>0</v>
      </c>
      <c r="M124" s="288">
        <f t="shared" si="61"/>
        <v>0</v>
      </c>
      <c r="N124" s="286"/>
      <c r="O124" s="286"/>
      <c r="P124" s="286"/>
      <c r="Q124" s="286"/>
      <c r="R124" s="38" t="str">
        <f>'ПР4. 19.ПП4.Благ.2.Мер.'!C17</f>
        <v>009</v>
      </c>
      <c r="S124" s="38" t="str">
        <f>'ПР4. 19.ПП4.Благ.2.Мер.'!D17</f>
        <v>05</v>
      </c>
      <c r="T124" s="38" t="str">
        <f>'ПР4. 19.ПП4.Благ.2.Мер.'!E17</f>
        <v>03</v>
      </c>
      <c r="U124" s="46">
        <f>'ПР4. 19.ПП4.Благ.2.Мер.'!F17</f>
        <v>1240000090</v>
      </c>
      <c r="V124" s="46">
        <f>'ПР4. 19.ПП4.Благ.2.Мер.'!G17</f>
        <v>240</v>
      </c>
      <c r="W124" s="38">
        <f>'ПР4. 19.ПП4.Благ.2.Мер.'!H17</f>
        <v>0</v>
      </c>
      <c r="X124" s="38">
        <f>'ПР4. 19.ПП4.Благ.2.Мер.'!I17</f>
        <v>0</v>
      </c>
      <c r="Y124" s="38">
        <f>'ПР4. 19.ПП4.Благ.2.Мер.'!J17</f>
        <v>0</v>
      </c>
      <c r="Z124" s="38">
        <f>'ПР4. 19.ПП4.Благ.2.Мер.'!K17</f>
        <v>0</v>
      </c>
      <c r="AA124" s="148" t="s">
        <v>319</v>
      </c>
      <c r="AB124" s="38">
        <f>'[1]06. Пр.1 Распределение. Отч.7'!$V$114</f>
        <v>28788839.789999999</v>
      </c>
      <c r="AC124" s="38">
        <f>'[1]06. Пр.1 Распределение. Отч.7'!$W$114</f>
        <v>28788839.789999999</v>
      </c>
      <c r="AD124" s="38">
        <f>W124</f>
        <v>0</v>
      </c>
      <c r="AE124" s="38">
        <v>0</v>
      </c>
      <c r="AF124" s="38">
        <v>0</v>
      </c>
      <c r="AG124" s="38">
        <f>X124</f>
        <v>0</v>
      </c>
      <c r="AH124" s="38">
        <f>Y124</f>
        <v>0</v>
      </c>
      <c r="AI124" s="444"/>
    </row>
    <row r="125" spans="1:35" hidden="1">
      <c r="A125" s="445" t="s">
        <v>405</v>
      </c>
      <c r="B125" s="445" t="str">
        <f>'ПР4. 19.ПП4.Благ.2.Мер.'!A18</f>
        <v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v>
      </c>
      <c r="C125" s="288">
        <f t="shared" si="54"/>
        <v>100000</v>
      </c>
      <c r="D125" s="288">
        <f t="shared" si="55"/>
        <v>100000</v>
      </c>
      <c r="E125" s="288">
        <f t="shared" si="56"/>
        <v>99600</v>
      </c>
      <c r="F125" s="288">
        <f t="shared" si="57"/>
        <v>99600</v>
      </c>
      <c r="G125" s="288"/>
      <c r="H125" s="288"/>
      <c r="I125" s="288">
        <f t="shared" si="58"/>
        <v>99600</v>
      </c>
      <c r="J125" s="288">
        <f t="shared" si="59"/>
        <v>99600</v>
      </c>
      <c r="K125" s="288">
        <v>0</v>
      </c>
      <c r="L125" s="288">
        <f t="shared" si="60"/>
        <v>99600</v>
      </c>
      <c r="M125" s="288">
        <f t="shared" si="61"/>
        <v>99600</v>
      </c>
      <c r="N125" s="284"/>
      <c r="O125" s="284"/>
      <c r="P125" s="284"/>
      <c r="Q125" s="284"/>
      <c r="R125" s="125" t="s">
        <v>116</v>
      </c>
      <c r="S125" s="125" t="s">
        <v>116</v>
      </c>
      <c r="T125" s="125" t="s">
        <v>116</v>
      </c>
      <c r="U125" s="123">
        <f>U127</f>
        <v>1240000100</v>
      </c>
      <c r="V125" s="125" t="s">
        <v>116</v>
      </c>
      <c r="W125" s="60">
        <f>W127</f>
        <v>100000</v>
      </c>
      <c r="X125" s="60">
        <f t="shared" ref="X125:Z125" si="88">X127</f>
        <v>0</v>
      </c>
      <c r="Y125" s="60">
        <f t="shared" si="88"/>
        <v>0</v>
      </c>
      <c r="Z125" s="60">
        <f t="shared" si="88"/>
        <v>100000</v>
      </c>
      <c r="AA125" s="146" t="s">
        <v>318</v>
      </c>
      <c r="AB125" s="60">
        <f t="shared" ref="AB125:AH125" si="89">AB127</f>
        <v>28788839.789999999</v>
      </c>
      <c r="AC125" s="60">
        <f t="shared" si="89"/>
        <v>28788839.789999999</v>
      </c>
      <c r="AD125" s="60">
        <f t="shared" si="89"/>
        <v>100000</v>
      </c>
      <c r="AE125" s="60">
        <f t="shared" si="89"/>
        <v>100000</v>
      </c>
      <c r="AF125" s="60">
        <f t="shared" si="89"/>
        <v>99600</v>
      </c>
      <c r="AG125" s="60">
        <f t="shared" si="89"/>
        <v>0</v>
      </c>
      <c r="AH125" s="60">
        <f t="shared" si="89"/>
        <v>0</v>
      </c>
      <c r="AI125" s="444"/>
    </row>
    <row r="126" spans="1:35" s="118" customFormat="1" hidden="1">
      <c r="A126" s="445"/>
      <c r="B126" s="445"/>
      <c r="C126" s="288">
        <f t="shared" si="54"/>
        <v>0</v>
      </c>
      <c r="D126" s="288">
        <f t="shared" si="55"/>
        <v>0</v>
      </c>
      <c r="E126" s="288">
        <f t="shared" si="56"/>
        <v>0</v>
      </c>
      <c r="F126" s="288">
        <f t="shared" si="57"/>
        <v>0</v>
      </c>
      <c r="G126" s="288"/>
      <c r="H126" s="288"/>
      <c r="I126" s="288">
        <f t="shared" si="58"/>
        <v>0</v>
      </c>
      <c r="J126" s="288">
        <f t="shared" si="59"/>
        <v>0</v>
      </c>
      <c r="K126" s="288">
        <v>0</v>
      </c>
      <c r="L126" s="288">
        <f t="shared" si="60"/>
        <v>0</v>
      </c>
      <c r="M126" s="288">
        <f t="shared" si="61"/>
        <v>0</v>
      </c>
      <c r="N126" s="285"/>
      <c r="O126" s="285"/>
      <c r="P126" s="285"/>
      <c r="Q126" s="285"/>
      <c r="R126" s="44"/>
      <c r="S126" s="124"/>
      <c r="T126" s="124"/>
      <c r="U126" s="124"/>
      <c r="V126" s="124"/>
      <c r="W126" s="38"/>
      <c r="X126" s="38"/>
      <c r="Y126" s="38"/>
      <c r="Z126" s="38"/>
      <c r="AA126" s="146" t="s">
        <v>140</v>
      </c>
      <c r="AB126" s="38"/>
      <c r="AC126" s="38"/>
      <c r="AD126" s="38"/>
      <c r="AE126" s="38"/>
      <c r="AF126" s="38"/>
      <c r="AG126" s="38"/>
      <c r="AH126" s="38"/>
      <c r="AI126" s="444"/>
    </row>
    <row r="127" spans="1:35" s="118" customFormat="1" hidden="1">
      <c r="A127" s="445"/>
      <c r="B127" s="445"/>
      <c r="C127" s="288">
        <f t="shared" si="54"/>
        <v>100000</v>
      </c>
      <c r="D127" s="288">
        <f t="shared" si="55"/>
        <v>100000</v>
      </c>
      <c r="E127" s="288">
        <f t="shared" si="56"/>
        <v>99600</v>
      </c>
      <c r="F127" s="288">
        <f t="shared" si="57"/>
        <v>99600</v>
      </c>
      <c r="G127" s="288"/>
      <c r="H127" s="288"/>
      <c r="I127" s="288">
        <f t="shared" si="58"/>
        <v>99600</v>
      </c>
      <c r="J127" s="288">
        <f t="shared" si="59"/>
        <v>99600</v>
      </c>
      <c r="K127" s="288">
        <v>0</v>
      </c>
      <c r="L127" s="288">
        <f t="shared" si="60"/>
        <v>99600</v>
      </c>
      <c r="M127" s="288">
        <f t="shared" si="61"/>
        <v>99600</v>
      </c>
      <c r="N127" s="286"/>
      <c r="O127" s="286"/>
      <c r="P127" s="286"/>
      <c r="Q127" s="286"/>
      <c r="R127" s="38" t="str">
        <f>'ПР4. 19.ПП4.Благ.2.Мер.'!C18</f>
        <v>009</v>
      </c>
      <c r="S127" s="38" t="str">
        <f>'ПР4. 19.ПП4.Благ.2.Мер.'!D18</f>
        <v>05</v>
      </c>
      <c r="T127" s="38" t="str">
        <f>'ПР4. 19.ПП4.Благ.2.Мер.'!E18</f>
        <v>03</v>
      </c>
      <c r="U127" s="38">
        <f>'ПР4. 19.ПП4.Благ.2.Мер.'!F18</f>
        <v>1240000100</v>
      </c>
      <c r="V127" s="38">
        <f>'ПР4. 19.ПП4.Благ.2.Мер.'!G18</f>
        <v>240</v>
      </c>
      <c r="W127" s="38">
        <f>'ПР4. 19.ПП4.Благ.2.Мер.'!H18</f>
        <v>100000</v>
      </c>
      <c r="X127" s="38">
        <f>'ПР4. 19.ПП4.Благ.2.Мер.'!I18</f>
        <v>0</v>
      </c>
      <c r="Y127" s="38">
        <f>'ПР4. 19.ПП4.Благ.2.Мер.'!J18</f>
        <v>0</v>
      </c>
      <c r="Z127" s="38">
        <f>'ПР4. 19.ПП4.Благ.2.Мер.'!K18</f>
        <v>100000</v>
      </c>
      <c r="AA127" s="148" t="s">
        <v>319</v>
      </c>
      <c r="AB127" s="38">
        <f>'[1]06. Пр.1 Распределение. Отч.7'!$V$114</f>
        <v>28788839.789999999</v>
      </c>
      <c r="AC127" s="38">
        <f>'[1]06. Пр.1 Распределение. Отч.7'!$W$114</f>
        <v>28788839.789999999</v>
      </c>
      <c r="AD127" s="38">
        <f>W127</f>
        <v>100000</v>
      </c>
      <c r="AE127" s="38">
        <f>AD127</f>
        <v>100000</v>
      </c>
      <c r="AF127" s="38">
        <v>99600</v>
      </c>
      <c r="AG127" s="38">
        <f>X127</f>
        <v>0</v>
      </c>
      <c r="AH127" s="38">
        <f>Y127</f>
        <v>0</v>
      </c>
      <c r="AI127" s="444"/>
    </row>
    <row r="128" spans="1:35" s="318" customFormat="1" ht="14.25" hidden="1">
      <c r="A128" s="452" t="s">
        <v>347</v>
      </c>
      <c r="B128" s="478" t="s">
        <v>432</v>
      </c>
      <c r="C128" s="312">
        <f t="shared" si="54"/>
        <v>46254428.960000001</v>
      </c>
      <c r="D128" s="312">
        <f t="shared" si="55"/>
        <v>46254428.960000001</v>
      </c>
      <c r="E128" s="312">
        <f t="shared" si="56"/>
        <v>46254428.949999996</v>
      </c>
      <c r="F128" s="312">
        <f t="shared" si="57"/>
        <v>46254428.949999996</v>
      </c>
      <c r="G128" s="312"/>
      <c r="H128" s="312"/>
      <c r="I128" s="312">
        <f t="shared" si="58"/>
        <v>46254428.949999996</v>
      </c>
      <c r="J128" s="312">
        <f t="shared" si="59"/>
        <v>46254428.949999996</v>
      </c>
      <c r="K128" s="312">
        <v>0</v>
      </c>
      <c r="L128" s="312">
        <f t="shared" si="60"/>
        <v>46254428.949999996</v>
      </c>
      <c r="M128" s="312">
        <f t="shared" si="61"/>
        <v>46254428.949999996</v>
      </c>
      <c r="N128" s="295"/>
      <c r="O128" s="295"/>
      <c r="P128" s="295"/>
      <c r="Q128" s="295"/>
      <c r="R128" s="455" t="s">
        <v>5</v>
      </c>
      <c r="S128" s="455" t="str">
        <f>R128</f>
        <v>Х</v>
      </c>
      <c r="T128" s="455" t="str">
        <f>S128</f>
        <v>Х</v>
      </c>
      <c r="U128" s="455">
        <v>1240000000</v>
      </c>
      <c r="V128" s="455" t="s">
        <v>116</v>
      </c>
      <c r="W128" s="449">
        <f>SUM(W132:W142)/2</f>
        <v>46254428.960000001</v>
      </c>
      <c r="X128" s="449">
        <f>SUM(X132:X142)/2</f>
        <v>0</v>
      </c>
      <c r="Y128" s="449">
        <f>SUM(Y132:Y142)/2</f>
        <v>0</v>
      </c>
      <c r="Z128" s="449">
        <f>SUM(Z132:Z142)/2</f>
        <v>46254428.960000001</v>
      </c>
      <c r="AA128" s="316" t="s">
        <v>318</v>
      </c>
      <c r="AB128" s="63">
        <f>AB130</f>
        <v>0</v>
      </c>
      <c r="AC128" s="63">
        <f>AC130</f>
        <v>0</v>
      </c>
      <c r="AD128" s="63">
        <f>'ПР4. 19.ПП4.Благ.2.Мер.'!H44</f>
        <v>0</v>
      </c>
      <c r="AE128" s="63">
        <f>AE130</f>
        <v>46254428.960000001</v>
      </c>
      <c r="AF128" s="63">
        <f>AF130</f>
        <v>46254428.949999996</v>
      </c>
      <c r="AG128" s="63">
        <f>AG130+AG132</f>
        <v>0</v>
      </c>
      <c r="AH128" s="63">
        <f>AH130+AH132</f>
        <v>0</v>
      </c>
      <c r="AI128" s="317"/>
    </row>
    <row r="129" spans="1:35" hidden="1">
      <c r="A129" s="453"/>
      <c r="B129" s="478"/>
      <c r="C129" s="288">
        <f t="shared" si="54"/>
        <v>0</v>
      </c>
      <c r="D129" s="288">
        <f t="shared" si="55"/>
        <v>0</v>
      </c>
      <c r="E129" s="288">
        <f t="shared" si="56"/>
        <v>0</v>
      </c>
      <c r="F129" s="288">
        <f t="shared" si="57"/>
        <v>0</v>
      </c>
      <c r="G129" s="288"/>
      <c r="H129" s="288"/>
      <c r="I129" s="288">
        <f t="shared" si="58"/>
        <v>0</v>
      </c>
      <c r="J129" s="288">
        <f t="shared" si="59"/>
        <v>0</v>
      </c>
      <c r="K129" s="288">
        <v>0</v>
      </c>
      <c r="L129" s="288">
        <f t="shared" si="60"/>
        <v>0</v>
      </c>
      <c r="M129" s="288">
        <f t="shared" si="61"/>
        <v>0</v>
      </c>
      <c r="N129" s="296"/>
      <c r="O129" s="296"/>
      <c r="P129" s="296"/>
      <c r="Q129" s="296"/>
      <c r="R129" s="456"/>
      <c r="S129" s="456"/>
      <c r="T129" s="456"/>
      <c r="U129" s="456"/>
      <c r="V129" s="456"/>
      <c r="W129" s="450"/>
      <c r="X129" s="450"/>
      <c r="Y129" s="450"/>
      <c r="Z129" s="450"/>
      <c r="AA129" s="146" t="s">
        <v>140</v>
      </c>
      <c r="AB129" s="63"/>
      <c r="AC129" s="63"/>
      <c r="AD129" s="63"/>
      <c r="AE129" s="63"/>
      <c r="AF129" s="63"/>
      <c r="AG129" s="63"/>
      <c r="AH129" s="63"/>
      <c r="AI129" s="61"/>
    </row>
    <row r="130" spans="1:35" hidden="1">
      <c r="A130" s="454"/>
      <c r="B130" s="478"/>
      <c r="C130" s="288">
        <f t="shared" si="54"/>
        <v>0</v>
      </c>
      <c r="D130" s="288">
        <f t="shared" si="55"/>
        <v>0</v>
      </c>
      <c r="E130" s="288">
        <f t="shared" si="56"/>
        <v>46254428.949999996</v>
      </c>
      <c r="F130" s="288">
        <f t="shared" si="57"/>
        <v>46254428.949999996</v>
      </c>
      <c r="G130" s="288"/>
      <c r="H130" s="288"/>
      <c r="I130" s="288">
        <f t="shared" si="58"/>
        <v>46254428.949999996</v>
      </c>
      <c r="J130" s="288">
        <f t="shared" si="59"/>
        <v>46254428.949999996</v>
      </c>
      <c r="K130" s="288">
        <v>0</v>
      </c>
      <c r="L130" s="288">
        <f t="shared" si="60"/>
        <v>46254428.949999996</v>
      </c>
      <c r="M130" s="288">
        <f t="shared" si="61"/>
        <v>46254428.949999996</v>
      </c>
      <c r="N130" s="297"/>
      <c r="O130" s="297"/>
      <c r="P130" s="297"/>
      <c r="Q130" s="297"/>
      <c r="R130" s="457"/>
      <c r="S130" s="457"/>
      <c r="T130" s="457"/>
      <c r="U130" s="457"/>
      <c r="V130" s="457"/>
      <c r="W130" s="451"/>
      <c r="X130" s="451"/>
      <c r="Y130" s="451"/>
      <c r="Z130" s="451"/>
      <c r="AA130" s="148" t="s">
        <v>319</v>
      </c>
      <c r="AB130" s="63">
        <v>0</v>
      </c>
      <c r="AC130" s="63">
        <v>0</v>
      </c>
      <c r="AD130" s="63">
        <f>'ПР4. 19.ПП4.Благ.2.Мер.'!H46</f>
        <v>0</v>
      </c>
      <c r="AE130" s="63">
        <f>SUM(AE132:AE142)/2</f>
        <v>46254428.960000001</v>
      </c>
      <c r="AF130" s="63">
        <f>SUM(AF132:AF142)/2</f>
        <v>46254428.949999996</v>
      </c>
      <c r="AG130" s="63">
        <f>'ПР4. 19.ПП4.Благ.2.Мер.'!I46</f>
        <v>0</v>
      </c>
      <c r="AH130" s="63">
        <f>'ПР4. 19.ПП4.Благ.2.Мер.'!J46</f>
        <v>0</v>
      </c>
      <c r="AI130" s="61"/>
    </row>
    <row r="131" spans="1:35" s="212" customFormat="1" hidden="1">
      <c r="A131" s="210"/>
      <c r="B131" s="207" t="s">
        <v>262</v>
      </c>
      <c r="C131" s="288">
        <f t="shared" si="54"/>
        <v>46254428.960000001</v>
      </c>
      <c r="D131" s="288">
        <f t="shared" si="55"/>
        <v>46254428.960000001</v>
      </c>
      <c r="E131" s="288">
        <f t="shared" si="56"/>
        <v>0</v>
      </c>
      <c r="F131" s="288">
        <f t="shared" si="57"/>
        <v>0</v>
      </c>
      <c r="G131" s="288"/>
      <c r="H131" s="288"/>
      <c r="I131" s="288">
        <f t="shared" si="58"/>
        <v>0</v>
      </c>
      <c r="J131" s="288">
        <f t="shared" si="59"/>
        <v>0</v>
      </c>
      <c r="K131" s="288">
        <v>0</v>
      </c>
      <c r="L131" s="288">
        <f t="shared" si="60"/>
        <v>0</v>
      </c>
      <c r="M131" s="288">
        <f t="shared" si="61"/>
        <v>0</v>
      </c>
      <c r="N131" s="207"/>
      <c r="O131" s="207"/>
      <c r="P131" s="207"/>
      <c r="Q131" s="207"/>
      <c r="R131" s="208"/>
      <c r="S131" s="208"/>
      <c r="T131" s="208"/>
      <c r="U131" s="208"/>
      <c r="V131" s="208"/>
      <c r="W131" s="139">
        <f>'ПР5. 21.ПП5.Среда.2.Мер.'!H17</f>
        <v>46254428.960000001</v>
      </c>
      <c r="X131" s="139">
        <f>'ПР5. 21.ПП5.Среда.2.Мер.'!I17</f>
        <v>0</v>
      </c>
      <c r="Y131" s="139">
        <f>'ПР5. 21.ПП5.Среда.2.Мер.'!J17</f>
        <v>0</v>
      </c>
      <c r="Z131" s="139">
        <f>'ПР5. 21.ПП5.Среда.2.Мер.'!K17</f>
        <v>46254428.960000001</v>
      </c>
      <c r="AA131" s="139"/>
      <c r="AB131" s="139"/>
      <c r="AC131" s="139"/>
      <c r="AD131" s="139"/>
      <c r="AE131" s="139"/>
      <c r="AF131" s="139"/>
      <c r="AG131" s="139"/>
      <c r="AH131" s="139"/>
      <c r="AI131" s="213"/>
    </row>
    <row r="132" spans="1:35" hidden="1">
      <c r="A132" s="445" t="s">
        <v>349</v>
      </c>
      <c r="B132" s="445" t="str">
        <f>'ПР5. 21.ПП5.Среда.2.Мер.'!A9</f>
        <v>Благоустройство территории общего пользования в пос. Подгорный</v>
      </c>
      <c r="C132" s="288">
        <f t="shared" si="54"/>
        <v>80965.960000000006</v>
      </c>
      <c r="D132" s="288">
        <f t="shared" si="55"/>
        <v>80965.960000000006</v>
      </c>
      <c r="E132" s="288">
        <f t="shared" si="56"/>
        <v>80965.960000000006</v>
      </c>
      <c r="F132" s="288">
        <f t="shared" si="57"/>
        <v>80965.960000000006</v>
      </c>
      <c r="G132" s="288"/>
      <c r="H132" s="288"/>
      <c r="I132" s="288">
        <f t="shared" si="58"/>
        <v>80965.960000000006</v>
      </c>
      <c r="J132" s="288">
        <f t="shared" si="59"/>
        <v>80965.960000000006</v>
      </c>
      <c r="K132" s="288">
        <v>0</v>
      </c>
      <c r="L132" s="288">
        <f t="shared" si="60"/>
        <v>80965.960000000006</v>
      </c>
      <c r="M132" s="288">
        <f t="shared" si="61"/>
        <v>80965.960000000006</v>
      </c>
      <c r="N132" s="284"/>
      <c r="O132" s="284"/>
      <c r="P132" s="284"/>
      <c r="Q132" s="284"/>
      <c r="R132" s="125" t="s">
        <v>116</v>
      </c>
      <c r="S132" s="125" t="s">
        <v>116</v>
      </c>
      <c r="T132" s="125" t="s">
        <v>116</v>
      </c>
      <c r="U132" s="123" t="str">
        <f>U134</f>
        <v>1250000010</v>
      </c>
      <c r="V132" s="125" t="s">
        <v>116</v>
      </c>
      <c r="W132" s="60">
        <f>W134</f>
        <v>80965.960000000006</v>
      </c>
      <c r="X132" s="60">
        <f t="shared" ref="X132:Z132" si="90">X134</f>
        <v>0</v>
      </c>
      <c r="Y132" s="60">
        <f t="shared" si="90"/>
        <v>0</v>
      </c>
      <c r="Z132" s="60">
        <f t="shared" si="90"/>
        <v>80965.960000000006</v>
      </c>
      <c r="AA132" s="146" t="s">
        <v>318</v>
      </c>
      <c r="AB132" s="60">
        <f>AB134</f>
        <v>0</v>
      </c>
      <c r="AC132" s="60">
        <f t="shared" ref="AC132:AH132" si="91">AC134</f>
        <v>0</v>
      </c>
      <c r="AD132" s="60">
        <f t="shared" si="91"/>
        <v>80965.960000000006</v>
      </c>
      <c r="AE132" s="60">
        <f t="shared" si="91"/>
        <v>80965.960000000006</v>
      </c>
      <c r="AF132" s="60">
        <f t="shared" si="91"/>
        <v>80965.960000000006</v>
      </c>
      <c r="AG132" s="60">
        <f t="shared" si="91"/>
        <v>0</v>
      </c>
      <c r="AH132" s="60">
        <f t="shared" si="91"/>
        <v>0</v>
      </c>
      <c r="AI132" s="444"/>
    </row>
    <row r="133" spans="1:35" s="118" customFormat="1" hidden="1">
      <c r="A133" s="445"/>
      <c r="B133" s="445"/>
      <c r="C133" s="288">
        <f t="shared" si="54"/>
        <v>0</v>
      </c>
      <c r="D133" s="288">
        <f t="shared" si="55"/>
        <v>0</v>
      </c>
      <c r="E133" s="288">
        <f t="shared" si="56"/>
        <v>0</v>
      </c>
      <c r="F133" s="288">
        <f t="shared" si="57"/>
        <v>0</v>
      </c>
      <c r="G133" s="288"/>
      <c r="H133" s="288"/>
      <c r="I133" s="288">
        <f t="shared" si="58"/>
        <v>0</v>
      </c>
      <c r="J133" s="288">
        <f t="shared" si="59"/>
        <v>0</v>
      </c>
      <c r="K133" s="288">
        <v>0</v>
      </c>
      <c r="L133" s="288">
        <f t="shared" si="60"/>
        <v>0</v>
      </c>
      <c r="M133" s="288">
        <f t="shared" si="61"/>
        <v>0</v>
      </c>
      <c r="N133" s="285"/>
      <c r="O133" s="285"/>
      <c r="P133" s="285"/>
      <c r="Q133" s="285"/>
      <c r="R133" s="44"/>
      <c r="S133" s="124"/>
      <c r="T133" s="124"/>
      <c r="U133" s="124"/>
      <c r="V133" s="124"/>
      <c r="W133" s="38"/>
      <c r="X133" s="38"/>
      <c r="Y133" s="38"/>
      <c r="Z133" s="38"/>
      <c r="AA133" s="146" t="s">
        <v>140</v>
      </c>
      <c r="AB133" s="38"/>
      <c r="AC133" s="38"/>
      <c r="AD133" s="38"/>
      <c r="AE133" s="38"/>
      <c r="AF133" s="38"/>
      <c r="AG133" s="38"/>
      <c r="AH133" s="38"/>
      <c r="AI133" s="444"/>
    </row>
    <row r="134" spans="1:35" s="118" customFormat="1" hidden="1">
      <c r="A134" s="445"/>
      <c r="B134" s="445"/>
      <c r="C134" s="288">
        <f t="shared" si="54"/>
        <v>80965.960000000006</v>
      </c>
      <c r="D134" s="288">
        <f t="shared" si="55"/>
        <v>80965.960000000006</v>
      </c>
      <c r="E134" s="288">
        <f t="shared" si="56"/>
        <v>80965.960000000006</v>
      </c>
      <c r="F134" s="288">
        <f t="shared" si="57"/>
        <v>80965.960000000006</v>
      </c>
      <c r="G134" s="288"/>
      <c r="H134" s="288"/>
      <c r="I134" s="288">
        <f t="shared" si="58"/>
        <v>80965.960000000006</v>
      </c>
      <c r="J134" s="288">
        <f t="shared" si="59"/>
        <v>80965.960000000006</v>
      </c>
      <c r="K134" s="288">
        <v>0</v>
      </c>
      <c r="L134" s="288">
        <f t="shared" si="60"/>
        <v>80965.960000000006</v>
      </c>
      <c r="M134" s="288">
        <f t="shared" si="61"/>
        <v>80965.960000000006</v>
      </c>
      <c r="N134" s="286"/>
      <c r="O134" s="286"/>
      <c r="P134" s="286"/>
      <c r="Q134" s="286"/>
      <c r="R134" s="38" t="str">
        <f>'ПР5. 21.ПП5.Среда.2.Мер.'!C9</f>
        <v>009</v>
      </c>
      <c r="S134" s="38" t="str">
        <f>'ПР5. 21.ПП5.Среда.2.Мер.'!D9</f>
        <v>05</v>
      </c>
      <c r="T134" s="38" t="str">
        <f>'ПР5. 21.ПП5.Среда.2.Мер.'!E9</f>
        <v>03</v>
      </c>
      <c r="U134" s="38" t="str">
        <f>'ПР5. 21.ПП5.Среда.2.Мер.'!F9</f>
        <v>1250000010</v>
      </c>
      <c r="V134" s="38" t="str">
        <f>'ПР5. 21.ПП5.Среда.2.Мер.'!G9</f>
        <v>240</v>
      </c>
      <c r="W134" s="38">
        <f>'ПР5. 21.ПП5.Среда.2.Мер.'!H9</f>
        <v>80965.960000000006</v>
      </c>
      <c r="X134" s="38">
        <f>'ПР5. 21.ПП5.Среда.2.Мер.'!I9</f>
        <v>0</v>
      </c>
      <c r="Y134" s="38">
        <f>'ПР5. 21.ПП5.Среда.2.Мер.'!J9</f>
        <v>0</v>
      </c>
      <c r="Z134" s="38">
        <f>'ПР5. 21.ПП5.Среда.2.Мер.'!K9</f>
        <v>80965.960000000006</v>
      </c>
      <c r="AA134" s="148" t="s">
        <v>319</v>
      </c>
      <c r="AB134" s="38">
        <v>0</v>
      </c>
      <c r="AC134" s="38">
        <v>0</v>
      </c>
      <c r="AD134" s="38">
        <f>W134</f>
        <v>80965.960000000006</v>
      </c>
      <c r="AE134" s="38">
        <f>AD134</f>
        <v>80965.960000000006</v>
      </c>
      <c r="AF134" s="38">
        <v>80965.960000000006</v>
      </c>
      <c r="AG134" s="38">
        <f>X134</f>
        <v>0</v>
      </c>
      <c r="AH134" s="38">
        <f>Y134</f>
        <v>0</v>
      </c>
      <c r="AI134" s="444"/>
    </row>
    <row r="135" spans="1:35" ht="15" hidden="1" customHeight="1">
      <c r="A135" s="445" t="s">
        <v>350</v>
      </c>
      <c r="B135" s="445" t="str">
        <f>'ПР5. 21.ПП5.Среда.2.Мер.'!A10</f>
        <v>Расходы на реализацию мероприятий по благоустройству, направленных на формирование современной городской среды</v>
      </c>
      <c r="C135" s="288">
        <f t="shared" si="54"/>
        <v>45716300</v>
      </c>
      <c r="D135" s="288">
        <f t="shared" si="55"/>
        <v>45716300</v>
      </c>
      <c r="E135" s="288">
        <f t="shared" si="56"/>
        <v>45716300</v>
      </c>
      <c r="F135" s="288">
        <f t="shared" si="57"/>
        <v>45716300</v>
      </c>
      <c r="G135" s="288"/>
      <c r="H135" s="288"/>
      <c r="I135" s="288">
        <f t="shared" si="58"/>
        <v>45716300</v>
      </c>
      <c r="J135" s="288">
        <f t="shared" si="59"/>
        <v>45716300</v>
      </c>
      <c r="K135" s="288">
        <v>0</v>
      </c>
      <c r="L135" s="288">
        <f t="shared" si="60"/>
        <v>45716300</v>
      </c>
      <c r="M135" s="288">
        <f t="shared" si="61"/>
        <v>45716300</v>
      </c>
      <c r="N135" s="283"/>
      <c r="O135" s="283"/>
      <c r="P135" s="283"/>
      <c r="Q135" s="283"/>
      <c r="R135" s="125" t="s">
        <v>116</v>
      </c>
      <c r="S135" s="125" t="s">
        <v>116</v>
      </c>
      <c r="T135" s="125" t="s">
        <v>116</v>
      </c>
      <c r="U135" s="123" t="str">
        <f>U137</f>
        <v>12500R5550</v>
      </c>
      <c r="V135" s="125" t="s">
        <v>116</v>
      </c>
      <c r="W135" s="60">
        <f>SUM(W137:W138)</f>
        <v>45716300</v>
      </c>
      <c r="X135" s="60">
        <f>SUM(X137:X138)</f>
        <v>0</v>
      </c>
      <c r="Y135" s="60">
        <f>SUM(Y137:Y138)</f>
        <v>0</v>
      </c>
      <c r="Z135" s="60">
        <f>SUM(Z137:Z138)</f>
        <v>45716300</v>
      </c>
      <c r="AA135" s="146" t="s">
        <v>318</v>
      </c>
      <c r="AB135" s="60">
        <f t="shared" ref="AB135:AH135" si="92">SUM(AB137:AB138)</f>
        <v>0</v>
      </c>
      <c r="AC135" s="60">
        <f t="shared" si="92"/>
        <v>0</v>
      </c>
      <c r="AD135" s="60">
        <f t="shared" si="92"/>
        <v>45716300</v>
      </c>
      <c r="AE135" s="60">
        <f t="shared" si="92"/>
        <v>45716300</v>
      </c>
      <c r="AF135" s="60">
        <f t="shared" si="92"/>
        <v>45716300</v>
      </c>
      <c r="AG135" s="60">
        <f t="shared" si="92"/>
        <v>0</v>
      </c>
      <c r="AH135" s="60">
        <f t="shared" si="92"/>
        <v>0</v>
      </c>
      <c r="AI135" s="444"/>
    </row>
    <row r="136" spans="1:35" s="118" customFormat="1" hidden="1">
      <c r="A136" s="445"/>
      <c r="B136" s="445"/>
      <c r="C136" s="288">
        <f t="shared" si="54"/>
        <v>0</v>
      </c>
      <c r="D136" s="288">
        <f t="shared" si="55"/>
        <v>0</v>
      </c>
      <c r="E136" s="288">
        <f t="shared" si="56"/>
        <v>0</v>
      </c>
      <c r="F136" s="288">
        <f t="shared" si="57"/>
        <v>0</v>
      </c>
      <c r="G136" s="288"/>
      <c r="H136" s="288"/>
      <c r="I136" s="288">
        <f t="shared" si="58"/>
        <v>0</v>
      </c>
      <c r="J136" s="288">
        <f t="shared" si="59"/>
        <v>0</v>
      </c>
      <c r="K136" s="288">
        <v>0</v>
      </c>
      <c r="L136" s="288">
        <f t="shared" si="60"/>
        <v>0</v>
      </c>
      <c r="M136" s="288">
        <f t="shared" si="61"/>
        <v>0</v>
      </c>
      <c r="N136" s="283"/>
      <c r="O136" s="283"/>
      <c r="P136" s="283"/>
      <c r="Q136" s="283"/>
      <c r="R136" s="44"/>
      <c r="S136" s="124"/>
      <c r="T136" s="124"/>
      <c r="U136" s="124"/>
      <c r="V136" s="124"/>
      <c r="W136" s="38"/>
      <c r="X136" s="38"/>
      <c r="Y136" s="38"/>
      <c r="Z136" s="38"/>
      <c r="AA136" s="146" t="s">
        <v>140</v>
      </c>
      <c r="AB136" s="38"/>
      <c r="AC136" s="38"/>
      <c r="AD136" s="38"/>
      <c r="AE136" s="38"/>
      <c r="AF136" s="38"/>
      <c r="AG136" s="38"/>
      <c r="AH136" s="38"/>
      <c r="AI136" s="444"/>
    </row>
    <row r="137" spans="1:35" s="118" customFormat="1" hidden="1">
      <c r="A137" s="445"/>
      <c r="B137" s="445"/>
      <c r="C137" s="288">
        <f t="shared" si="54"/>
        <v>30477600</v>
      </c>
      <c r="D137" s="288">
        <f t="shared" si="55"/>
        <v>30477600</v>
      </c>
      <c r="E137" s="288">
        <f t="shared" si="56"/>
        <v>30477600</v>
      </c>
      <c r="F137" s="288">
        <f t="shared" si="57"/>
        <v>30477600</v>
      </c>
      <c r="G137" s="288"/>
      <c r="H137" s="288"/>
      <c r="I137" s="288">
        <f t="shared" si="58"/>
        <v>30477600</v>
      </c>
      <c r="J137" s="288">
        <f t="shared" si="59"/>
        <v>30477600</v>
      </c>
      <c r="K137" s="288">
        <v>0</v>
      </c>
      <c r="L137" s="288">
        <f t="shared" si="60"/>
        <v>30477600</v>
      </c>
      <c r="M137" s="288">
        <f t="shared" si="61"/>
        <v>30477600</v>
      </c>
      <c r="N137" s="283"/>
      <c r="O137" s="283"/>
      <c r="P137" s="283"/>
      <c r="Q137" s="283"/>
      <c r="R137" s="46" t="str">
        <f>'ПР5. 21.ПП5.Среда.2.Мер.'!C10</f>
        <v>009</v>
      </c>
      <c r="S137" s="46" t="str">
        <f>'ПР5. 21.ПП5.Среда.2.Мер.'!D10</f>
        <v>05</v>
      </c>
      <c r="T137" s="46" t="str">
        <f>'ПР5. 21.ПП5.Среда.2.Мер.'!E10</f>
        <v>01</v>
      </c>
      <c r="U137" s="46" t="str">
        <f>'ПР5. 21.ПП5.Среда.2.Мер.'!F10</f>
        <v>12500R5550</v>
      </c>
      <c r="V137" s="46" t="str">
        <f>'ПР5. 21.ПП5.Среда.2.Мер.'!G10</f>
        <v>810</v>
      </c>
      <c r="W137" s="38">
        <f>'ПР5. 21.ПП5.Среда.2.Мер.'!H10</f>
        <v>30477600</v>
      </c>
      <c r="X137" s="38">
        <f>'ПР5. 21.ПП5.Среда.2.Мер.'!I10</f>
        <v>0</v>
      </c>
      <c r="Y137" s="38">
        <f>'ПР5. 21.ПП5.Среда.2.Мер.'!J10</f>
        <v>0</v>
      </c>
      <c r="Z137" s="38">
        <f>'ПР5. 21.ПП5.Среда.2.Мер.'!K10</f>
        <v>30477600</v>
      </c>
      <c r="AA137" s="148" t="s">
        <v>319</v>
      </c>
      <c r="AB137" s="38">
        <v>0</v>
      </c>
      <c r="AC137" s="38">
        <v>0</v>
      </c>
      <c r="AD137" s="38">
        <f>W137</f>
        <v>30477600</v>
      </c>
      <c r="AE137" s="38">
        <f>AD137</f>
        <v>30477600</v>
      </c>
      <c r="AF137" s="38">
        <v>30477600</v>
      </c>
      <c r="AG137" s="38">
        <f>X137</f>
        <v>0</v>
      </c>
      <c r="AH137" s="38">
        <f>Y137</f>
        <v>0</v>
      </c>
      <c r="AI137" s="444"/>
    </row>
    <row r="138" spans="1:35" s="118" customFormat="1" hidden="1">
      <c r="A138" s="445"/>
      <c r="B138" s="445"/>
      <c r="C138" s="288">
        <f t="shared" si="54"/>
        <v>15238700</v>
      </c>
      <c r="D138" s="288">
        <f t="shared" si="55"/>
        <v>15238700</v>
      </c>
      <c r="E138" s="288">
        <f t="shared" si="56"/>
        <v>15238700</v>
      </c>
      <c r="F138" s="288">
        <f t="shared" si="57"/>
        <v>15238700</v>
      </c>
      <c r="G138" s="288"/>
      <c r="H138" s="288"/>
      <c r="I138" s="288">
        <f t="shared" si="58"/>
        <v>15238700</v>
      </c>
      <c r="J138" s="288">
        <f t="shared" si="59"/>
        <v>15238700</v>
      </c>
      <c r="K138" s="288">
        <v>0</v>
      </c>
      <c r="L138" s="288">
        <f t="shared" si="60"/>
        <v>15238700</v>
      </c>
      <c r="M138" s="288">
        <f t="shared" si="61"/>
        <v>15238700</v>
      </c>
      <c r="N138" s="283"/>
      <c r="O138" s="283"/>
      <c r="P138" s="283"/>
      <c r="Q138" s="283"/>
      <c r="R138" s="46" t="str">
        <f>'ПР5. 21.ПП5.Среда.2.Мер.'!C11</f>
        <v>009</v>
      </c>
      <c r="S138" s="46" t="str">
        <f>'ПР5. 21.ПП5.Среда.2.Мер.'!D11</f>
        <v>05</v>
      </c>
      <c r="T138" s="46" t="str">
        <f>'ПР5. 21.ПП5.Среда.2.Мер.'!E11</f>
        <v>03</v>
      </c>
      <c r="U138" s="46" t="str">
        <f>'ПР5. 21.ПП5.Среда.2.Мер.'!F11</f>
        <v>12500R5550</v>
      </c>
      <c r="V138" s="46" t="str">
        <f>'ПР5. 21.ПП5.Среда.2.Мер.'!G11</f>
        <v>240</v>
      </c>
      <c r="W138" s="38">
        <f>'ПР5. 21.ПП5.Среда.2.Мер.'!H11</f>
        <v>15238700</v>
      </c>
      <c r="X138" s="38">
        <f>'ПР5. 21.ПП5.Среда.2.Мер.'!I11</f>
        <v>0</v>
      </c>
      <c r="Y138" s="38">
        <f>'ПР5. 21.ПП5.Среда.2.Мер.'!J11</f>
        <v>0</v>
      </c>
      <c r="Z138" s="38">
        <f>'ПР5. 21.ПП5.Среда.2.Мер.'!K11</f>
        <v>15238700</v>
      </c>
      <c r="AA138" s="148" t="s">
        <v>319</v>
      </c>
      <c r="AB138" s="38">
        <v>0</v>
      </c>
      <c r="AC138" s="38">
        <v>0</v>
      </c>
      <c r="AD138" s="38">
        <f t="shared" ref="AD138" si="93">W138</f>
        <v>15238700</v>
      </c>
      <c r="AE138" s="38">
        <f>AD138</f>
        <v>15238700</v>
      </c>
      <c r="AF138" s="38">
        <v>15238700</v>
      </c>
      <c r="AG138" s="38">
        <f t="shared" ref="AG138:AH138" si="94">X138</f>
        <v>0</v>
      </c>
      <c r="AH138" s="38">
        <f t="shared" si="94"/>
        <v>0</v>
      </c>
      <c r="AI138" s="290"/>
    </row>
    <row r="139" spans="1:35" ht="15" hidden="1" customHeight="1">
      <c r="A139" s="445" t="s">
        <v>351</v>
      </c>
      <c r="B139" s="445" t="str">
        <f>'ПР5. 21.ПП5.Среда.2.Мер.'!A12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39" s="288">
        <f t="shared" si="54"/>
        <v>457163</v>
      </c>
      <c r="D139" s="288">
        <f t="shared" si="55"/>
        <v>457163</v>
      </c>
      <c r="E139" s="288">
        <f t="shared" si="56"/>
        <v>457162.99</v>
      </c>
      <c r="F139" s="288">
        <f t="shared" si="57"/>
        <v>457162.99</v>
      </c>
      <c r="G139" s="288"/>
      <c r="H139" s="288"/>
      <c r="I139" s="288">
        <f t="shared" si="58"/>
        <v>457162.99</v>
      </c>
      <c r="J139" s="288">
        <f t="shared" si="59"/>
        <v>457162.99</v>
      </c>
      <c r="K139" s="288">
        <v>0</v>
      </c>
      <c r="L139" s="288">
        <f t="shared" si="60"/>
        <v>457162.99</v>
      </c>
      <c r="M139" s="288">
        <f t="shared" si="61"/>
        <v>457162.99</v>
      </c>
      <c r="N139" s="283"/>
      <c r="O139" s="283"/>
      <c r="P139" s="283"/>
      <c r="Q139" s="283"/>
      <c r="R139" s="125" t="s">
        <v>116</v>
      </c>
      <c r="S139" s="125" t="s">
        <v>116</v>
      </c>
      <c r="T139" s="125" t="s">
        <v>116</v>
      </c>
      <c r="U139" s="123" t="str">
        <f>U141</f>
        <v>12500L5550</v>
      </c>
      <c r="V139" s="125" t="s">
        <v>116</v>
      </c>
      <c r="W139" s="60">
        <f>W141+W142</f>
        <v>457163</v>
      </c>
      <c r="X139" s="60">
        <f t="shared" ref="X139:Z139" si="95">X141+X142</f>
        <v>0</v>
      </c>
      <c r="Y139" s="60">
        <f t="shared" si="95"/>
        <v>0</v>
      </c>
      <c r="Z139" s="60">
        <f t="shared" si="95"/>
        <v>457163</v>
      </c>
      <c r="AA139" s="146" t="s">
        <v>318</v>
      </c>
      <c r="AB139" s="60">
        <f>AB141+AB142</f>
        <v>0</v>
      </c>
      <c r="AC139" s="60">
        <f t="shared" ref="AC139:AH139" si="96">AC141+AC142</f>
        <v>0</v>
      </c>
      <c r="AD139" s="60">
        <f t="shared" si="96"/>
        <v>457163</v>
      </c>
      <c r="AE139" s="60">
        <f t="shared" si="96"/>
        <v>457163</v>
      </c>
      <c r="AF139" s="60">
        <f t="shared" si="96"/>
        <v>457162.99</v>
      </c>
      <c r="AG139" s="60">
        <f t="shared" si="96"/>
        <v>0</v>
      </c>
      <c r="AH139" s="60">
        <f t="shared" si="96"/>
        <v>0</v>
      </c>
      <c r="AI139" s="446"/>
    </row>
    <row r="140" spans="1:35" s="118" customFormat="1" hidden="1">
      <c r="A140" s="445"/>
      <c r="B140" s="445"/>
      <c r="C140" s="288">
        <f t="shared" si="54"/>
        <v>0</v>
      </c>
      <c r="D140" s="288">
        <f t="shared" si="55"/>
        <v>0</v>
      </c>
      <c r="E140" s="288">
        <f t="shared" si="56"/>
        <v>0</v>
      </c>
      <c r="F140" s="288">
        <f t="shared" si="57"/>
        <v>0</v>
      </c>
      <c r="G140" s="288"/>
      <c r="H140" s="288"/>
      <c r="I140" s="288">
        <f t="shared" si="58"/>
        <v>0</v>
      </c>
      <c r="J140" s="288">
        <f t="shared" si="59"/>
        <v>0</v>
      </c>
      <c r="K140" s="288">
        <v>127</v>
      </c>
      <c r="L140" s="288">
        <f t="shared" si="60"/>
        <v>0</v>
      </c>
      <c r="M140" s="288">
        <f t="shared" si="61"/>
        <v>0</v>
      </c>
      <c r="N140" s="283"/>
      <c r="O140" s="283"/>
      <c r="P140" s="283"/>
      <c r="Q140" s="283"/>
      <c r="R140" s="44"/>
      <c r="S140" s="124"/>
      <c r="T140" s="124"/>
      <c r="U140" s="124"/>
      <c r="V140" s="124"/>
      <c r="W140" s="38"/>
      <c r="X140" s="38"/>
      <c r="Y140" s="38"/>
      <c r="Z140" s="38"/>
      <c r="AA140" s="146" t="s">
        <v>140</v>
      </c>
      <c r="AB140" s="38"/>
      <c r="AC140" s="38"/>
      <c r="AD140" s="38"/>
      <c r="AE140" s="38"/>
      <c r="AF140" s="38"/>
      <c r="AG140" s="38"/>
      <c r="AH140" s="38"/>
      <c r="AI140" s="447"/>
    </row>
    <row r="141" spans="1:35" s="118" customFormat="1" hidden="1">
      <c r="A141" s="445"/>
      <c r="B141" s="445"/>
      <c r="C141" s="288">
        <f t="shared" si="54"/>
        <v>304776</v>
      </c>
      <c r="D141" s="288">
        <f t="shared" si="55"/>
        <v>304776</v>
      </c>
      <c r="E141" s="288">
        <f t="shared" si="56"/>
        <v>304775.99</v>
      </c>
      <c r="F141" s="288">
        <f t="shared" si="57"/>
        <v>304775.99</v>
      </c>
      <c r="G141" s="288"/>
      <c r="H141" s="288"/>
      <c r="I141" s="288">
        <f t="shared" si="58"/>
        <v>304775.99</v>
      </c>
      <c r="J141" s="288">
        <f t="shared" si="59"/>
        <v>304775.99</v>
      </c>
      <c r="K141" s="288">
        <v>128</v>
      </c>
      <c r="L141" s="288">
        <f t="shared" si="60"/>
        <v>304775.99</v>
      </c>
      <c r="M141" s="288">
        <f t="shared" si="61"/>
        <v>304775.99</v>
      </c>
      <c r="N141" s="283"/>
      <c r="O141" s="283"/>
      <c r="P141" s="283"/>
      <c r="Q141" s="283"/>
      <c r="R141" s="38" t="str">
        <f>'ПР5. 21.ПП5.Среда.2.Мер.'!C12</f>
        <v>009</v>
      </c>
      <c r="S141" s="38" t="str">
        <f>'ПР5. 21.ПП5.Среда.2.Мер.'!D12</f>
        <v>05</v>
      </c>
      <c r="T141" s="38" t="str">
        <f>'ПР5. 21.ПП5.Среда.2.Мер.'!E12</f>
        <v>01</v>
      </c>
      <c r="U141" s="38" t="str">
        <f>'ПР5. 21.ПП5.Среда.2.Мер.'!F12</f>
        <v>12500L5550</v>
      </c>
      <c r="V141" s="38" t="str">
        <f>'ПР5. 21.ПП5.Среда.2.Мер.'!G12</f>
        <v>810</v>
      </c>
      <c r="W141" s="38">
        <f>'ПР5. 21.ПП5.Среда.2.Мер.'!H12</f>
        <v>304776</v>
      </c>
      <c r="X141" s="38">
        <f>'ПР5. 21.ПП5.Среда.2.Мер.'!I12</f>
        <v>0</v>
      </c>
      <c r="Y141" s="38">
        <f>'ПР5. 21.ПП5.Среда.2.Мер.'!J12</f>
        <v>0</v>
      </c>
      <c r="Z141" s="38">
        <f>'ПР5. 21.ПП5.Среда.2.Мер.'!K12</f>
        <v>304776</v>
      </c>
      <c r="AA141" s="148" t="s">
        <v>319</v>
      </c>
      <c r="AB141" s="38">
        <v>0</v>
      </c>
      <c r="AC141" s="38">
        <v>0</v>
      </c>
      <c r="AD141" s="38">
        <f>W141</f>
        <v>304776</v>
      </c>
      <c r="AE141" s="38">
        <f>AD141</f>
        <v>304776</v>
      </c>
      <c r="AF141" s="38">
        <v>304775.99</v>
      </c>
      <c r="AG141" s="38">
        <f>X141</f>
        <v>0</v>
      </c>
      <c r="AH141" s="38">
        <f>Y141</f>
        <v>0</v>
      </c>
      <c r="AI141" s="447"/>
    </row>
    <row r="142" spans="1:35" s="118" customFormat="1" hidden="1">
      <c r="A142" s="445"/>
      <c r="B142" s="445"/>
      <c r="C142" s="288">
        <f t="shared" ref="C142" si="97">W142</f>
        <v>152387</v>
      </c>
      <c r="D142" s="288">
        <f t="shared" ref="D142" si="98">C142</f>
        <v>152387</v>
      </c>
      <c r="E142" s="288">
        <f t="shared" ref="E142" si="99">AF142</f>
        <v>152387</v>
      </c>
      <c r="F142" s="288">
        <f t="shared" ref="F142" si="100">E142</f>
        <v>152387</v>
      </c>
      <c r="G142" s="288"/>
      <c r="H142" s="288"/>
      <c r="I142" s="288">
        <f t="shared" ref="I142" si="101">F142</f>
        <v>152387</v>
      </c>
      <c r="J142" s="288">
        <f t="shared" ref="J142" si="102">I142</f>
        <v>152387</v>
      </c>
      <c r="K142" s="288">
        <v>129</v>
      </c>
      <c r="L142" s="288">
        <f t="shared" ref="L142" si="103">I142</f>
        <v>152387</v>
      </c>
      <c r="M142" s="288">
        <f t="shared" ref="M142" si="104">L142</f>
        <v>152387</v>
      </c>
      <c r="N142" s="283"/>
      <c r="O142" s="283"/>
      <c r="P142" s="283"/>
      <c r="Q142" s="283"/>
      <c r="R142" s="38" t="str">
        <f>'ПР5. 21.ПП5.Среда.2.Мер.'!C13</f>
        <v>009</v>
      </c>
      <c r="S142" s="38" t="str">
        <f>'ПР5. 21.ПП5.Среда.2.Мер.'!D13</f>
        <v>05</v>
      </c>
      <c r="T142" s="38" t="str">
        <f>'ПР5. 21.ПП5.Среда.2.Мер.'!E13</f>
        <v>03</v>
      </c>
      <c r="U142" s="38" t="str">
        <f>'ПР5. 21.ПП5.Среда.2.Мер.'!F13</f>
        <v>12500L5550</v>
      </c>
      <c r="V142" s="38" t="str">
        <f>'ПР5. 21.ПП5.Среда.2.Мер.'!G13</f>
        <v>240</v>
      </c>
      <c r="W142" s="38">
        <f>'ПР5. 21.ПП5.Среда.2.Мер.'!H13</f>
        <v>152387</v>
      </c>
      <c r="X142" s="38">
        <f>'ПР5. 21.ПП5.Среда.2.Мер.'!I13</f>
        <v>0</v>
      </c>
      <c r="Y142" s="38">
        <f>'ПР5. 21.ПП5.Среда.2.Мер.'!J13</f>
        <v>0</v>
      </c>
      <c r="Z142" s="38">
        <f>'ПР5. 21.ПП5.Среда.2.Мер.'!K13</f>
        <v>152387</v>
      </c>
      <c r="AA142" s="148" t="s">
        <v>319</v>
      </c>
      <c r="AB142" s="38">
        <v>0</v>
      </c>
      <c r="AC142" s="38">
        <v>0</v>
      </c>
      <c r="AD142" s="38">
        <f>W142</f>
        <v>152387</v>
      </c>
      <c r="AE142" s="38">
        <f>AD142</f>
        <v>152387</v>
      </c>
      <c r="AF142" s="38">
        <v>152387</v>
      </c>
      <c r="AG142" s="38">
        <f>X142</f>
        <v>0</v>
      </c>
      <c r="AH142" s="38">
        <f>Y142</f>
        <v>0</v>
      </c>
      <c r="AI142" s="448"/>
    </row>
    <row r="143" spans="1:35" s="118" customFormat="1">
      <c r="A143" s="301"/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  <c r="L143" s="301"/>
      <c r="M143" s="301"/>
      <c r="N143" s="301"/>
      <c r="O143" s="301"/>
      <c r="P143" s="301"/>
      <c r="Q143" s="301"/>
      <c r="R143" s="145"/>
      <c r="S143" s="145"/>
      <c r="T143" s="145"/>
      <c r="U143" s="149"/>
      <c r="V143" s="150"/>
      <c r="W143" s="145"/>
      <c r="X143" s="145"/>
      <c r="Y143" s="145"/>
      <c r="Z143" s="145"/>
      <c r="AA143" s="151"/>
      <c r="AB143" s="145"/>
      <c r="AC143" s="145"/>
      <c r="AD143" s="145"/>
      <c r="AE143" s="145"/>
      <c r="AF143" s="145"/>
      <c r="AG143" s="145"/>
      <c r="AH143" s="145"/>
      <c r="AI143" s="152"/>
    </row>
    <row r="144" spans="1:35" ht="30.75" customHeight="1">
      <c r="B144" s="301"/>
      <c r="C144" s="301"/>
      <c r="D144" s="482" t="s">
        <v>14</v>
      </c>
      <c r="E144" s="482"/>
      <c r="F144" s="482"/>
      <c r="G144" s="301"/>
      <c r="H144" s="301"/>
      <c r="I144" s="301"/>
      <c r="J144" s="301"/>
      <c r="K144" s="310" t="s">
        <v>136</v>
      </c>
      <c r="L144" s="301"/>
      <c r="M144" s="301"/>
      <c r="N144" s="301"/>
      <c r="O144" s="301"/>
      <c r="P144" s="301"/>
      <c r="Q144" s="301"/>
      <c r="R144" s="126"/>
      <c r="S144" s="126"/>
      <c r="T144" s="126"/>
      <c r="U144" s="126"/>
      <c r="V144" s="126"/>
      <c r="W144" s="127"/>
      <c r="X144" s="127"/>
      <c r="Y144" s="127"/>
      <c r="Z144" s="127"/>
      <c r="AA144" s="127"/>
    </row>
    <row r="145" spans="2:36" s="303" customFormat="1">
      <c r="R145" s="121"/>
      <c r="S145" s="121"/>
      <c r="T145" s="121"/>
      <c r="U145" s="121"/>
      <c r="V145" s="121"/>
      <c r="W145" s="43"/>
      <c r="X145" s="43"/>
      <c r="Y145" s="43"/>
      <c r="Z145" s="43"/>
      <c r="AA145" s="43"/>
      <c r="AB145" s="43"/>
      <c r="AC145" s="43"/>
      <c r="AD145" s="43"/>
      <c r="AF145" s="43"/>
      <c r="AJ145" s="32"/>
    </row>
    <row r="146" spans="2:36" s="303" customFormat="1">
      <c r="B146" s="309" t="s">
        <v>480</v>
      </c>
      <c r="C146" s="190"/>
      <c r="D146" s="190"/>
      <c r="E146" s="190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28"/>
      <c r="S146" s="128"/>
      <c r="T146" s="128"/>
      <c r="U146" s="128"/>
      <c r="V146" s="129"/>
      <c r="W146" s="130"/>
      <c r="X146" s="434" t="s">
        <v>13</v>
      </c>
      <c r="Y146" s="434"/>
      <c r="Z146" s="43"/>
      <c r="AA146" s="43"/>
      <c r="AB146" s="43"/>
      <c r="AC146" s="43"/>
      <c r="AD146" s="43"/>
      <c r="AE146" s="43" t="s">
        <v>136</v>
      </c>
      <c r="AF146" s="43"/>
      <c r="AJ146" s="32"/>
    </row>
  </sheetData>
  <mergeCells count="187">
    <mergeCell ref="A5:A8"/>
    <mergeCell ref="B5:B8"/>
    <mergeCell ref="R5:V7"/>
    <mergeCell ref="W5:Z7"/>
    <mergeCell ref="AA5:AA8"/>
    <mergeCell ref="AB5:AH5"/>
    <mergeCell ref="B3:P3"/>
    <mergeCell ref="B4:P4"/>
    <mergeCell ref="D144:F144"/>
    <mergeCell ref="Z9:Z11"/>
    <mergeCell ref="A13:A15"/>
    <mergeCell ref="B13:B15"/>
    <mergeCell ref="R13:R15"/>
    <mergeCell ref="S13:S15"/>
    <mergeCell ref="T13:T15"/>
    <mergeCell ref="A9:A11"/>
    <mergeCell ref="B9:B11"/>
    <mergeCell ref="R9:R11"/>
    <mergeCell ref="S9:S11"/>
    <mergeCell ref="T9:T11"/>
    <mergeCell ref="U9:U11"/>
    <mergeCell ref="A24:A26"/>
    <mergeCell ref="B24:B26"/>
    <mergeCell ref="A27:A29"/>
    <mergeCell ref="AD6:AF6"/>
    <mergeCell ref="AG6:AH7"/>
    <mergeCell ref="AD7:AD8"/>
    <mergeCell ref="AE7:AF7"/>
    <mergeCell ref="X1:Z1"/>
    <mergeCell ref="AG1:AI1"/>
    <mergeCell ref="B2:Z2"/>
    <mergeCell ref="AB2:AI2"/>
    <mergeCell ref="C5:C6"/>
    <mergeCell ref="D5:D6"/>
    <mergeCell ref="B27:B29"/>
    <mergeCell ref="A30:A32"/>
    <mergeCell ref="B30:B32"/>
    <mergeCell ref="A18:A20"/>
    <mergeCell ref="B18:B20"/>
    <mergeCell ref="AI18:AI20"/>
    <mergeCell ref="A21:A23"/>
    <mergeCell ref="B21:B23"/>
    <mergeCell ref="AI21:AI23"/>
    <mergeCell ref="A43:A45"/>
    <mergeCell ref="B43:B45"/>
    <mergeCell ref="AI43:AI45"/>
    <mergeCell ref="A46:A48"/>
    <mergeCell ref="B46:B48"/>
    <mergeCell ref="AI46:AI48"/>
    <mergeCell ref="A33:A35"/>
    <mergeCell ref="B33:B35"/>
    <mergeCell ref="A37:A39"/>
    <mergeCell ref="B37:B39"/>
    <mergeCell ref="AI37:AI39"/>
    <mergeCell ref="A40:A42"/>
    <mergeCell ref="B40:B42"/>
    <mergeCell ref="AI40:AI42"/>
    <mergeCell ref="A54:A56"/>
    <mergeCell ref="B54:B56"/>
    <mergeCell ref="A57:A59"/>
    <mergeCell ref="B57:B59"/>
    <mergeCell ref="A60:A62"/>
    <mergeCell ref="B60:B62"/>
    <mergeCell ref="V49:V52"/>
    <mergeCell ref="W49:W52"/>
    <mergeCell ref="X49:X52"/>
    <mergeCell ref="A49:A52"/>
    <mergeCell ref="B49:B52"/>
    <mergeCell ref="R49:R52"/>
    <mergeCell ref="S49:S52"/>
    <mergeCell ref="T49:T52"/>
    <mergeCell ref="U49:U52"/>
    <mergeCell ref="A70:A72"/>
    <mergeCell ref="B70:B72"/>
    <mergeCell ref="AI70:AI72"/>
    <mergeCell ref="A74:A77"/>
    <mergeCell ref="B74:B77"/>
    <mergeCell ref="AI74:AI77"/>
    <mergeCell ref="AA76:AA77"/>
    <mergeCell ref="A63:A65"/>
    <mergeCell ref="B63:B65"/>
    <mergeCell ref="AI63:AI65"/>
    <mergeCell ref="A67:A69"/>
    <mergeCell ref="B67:B69"/>
    <mergeCell ref="AI67:AI69"/>
    <mergeCell ref="A78:A81"/>
    <mergeCell ref="B78:B81"/>
    <mergeCell ref="AI78:AI81"/>
    <mergeCell ref="AA80:AA81"/>
    <mergeCell ref="A82:A84"/>
    <mergeCell ref="B82:B84"/>
    <mergeCell ref="R82:R84"/>
    <mergeCell ref="S82:S84"/>
    <mergeCell ref="T82:T84"/>
    <mergeCell ref="U82:U84"/>
    <mergeCell ref="A89:A91"/>
    <mergeCell ref="B89:B91"/>
    <mergeCell ref="AI89:AI91"/>
    <mergeCell ref="A92:A94"/>
    <mergeCell ref="B92:B94"/>
    <mergeCell ref="AI92:AI94"/>
    <mergeCell ref="V82:V84"/>
    <mergeCell ref="W82:W84"/>
    <mergeCell ref="X82:X84"/>
    <mergeCell ref="Y82:Y84"/>
    <mergeCell ref="Z82:Z84"/>
    <mergeCell ref="A86:A88"/>
    <mergeCell ref="B86:B88"/>
    <mergeCell ref="A95:A97"/>
    <mergeCell ref="B95:B97"/>
    <mergeCell ref="AI95:AI97"/>
    <mergeCell ref="A98:A100"/>
    <mergeCell ref="B98:B100"/>
    <mergeCell ref="R98:R100"/>
    <mergeCell ref="S98:S100"/>
    <mergeCell ref="T98:T100"/>
    <mergeCell ref="U98:U100"/>
    <mergeCell ref="V98:V100"/>
    <mergeCell ref="A106:A109"/>
    <mergeCell ref="B106:B109"/>
    <mergeCell ref="AI106:AI109"/>
    <mergeCell ref="A110:A112"/>
    <mergeCell ref="B110:B112"/>
    <mergeCell ref="AI110:AI112"/>
    <mergeCell ref="W98:W100"/>
    <mergeCell ref="X98:X100"/>
    <mergeCell ref="Y98:Y100"/>
    <mergeCell ref="Z98:Z100"/>
    <mergeCell ref="A102:A105"/>
    <mergeCell ref="A119:A121"/>
    <mergeCell ref="B119:B121"/>
    <mergeCell ref="AI119:AI121"/>
    <mergeCell ref="A122:A124"/>
    <mergeCell ref="B122:B124"/>
    <mergeCell ref="AI122:AI124"/>
    <mergeCell ref="A113:A115"/>
    <mergeCell ref="B113:B115"/>
    <mergeCell ref="AI113:AI115"/>
    <mergeCell ref="A116:A118"/>
    <mergeCell ref="B116:B118"/>
    <mergeCell ref="AI116:AI118"/>
    <mergeCell ref="A125:A127"/>
    <mergeCell ref="B125:B127"/>
    <mergeCell ref="AI125:AI127"/>
    <mergeCell ref="A128:A130"/>
    <mergeCell ref="B128:B130"/>
    <mergeCell ref="R128:R130"/>
    <mergeCell ref="S128:S130"/>
    <mergeCell ref="T128:T130"/>
    <mergeCell ref="U128:U130"/>
    <mergeCell ref="V128:V130"/>
    <mergeCell ref="A135:A138"/>
    <mergeCell ref="B135:B138"/>
    <mergeCell ref="AI135:AI137"/>
    <mergeCell ref="A139:A142"/>
    <mergeCell ref="B139:B142"/>
    <mergeCell ref="AI139:AI142"/>
    <mergeCell ref="W128:W130"/>
    <mergeCell ref="X128:X130"/>
    <mergeCell ref="Y128:Y130"/>
    <mergeCell ref="Z128:Z130"/>
    <mergeCell ref="A132:A134"/>
    <mergeCell ref="B132:B134"/>
    <mergeCell ref="X146:Y146"/>
    <mergeCell ref="E5:F5"/>
    <mergeCell ref="G5:H5"/>
    <mergeCell ref="I5:K5"/>
    <mergeCell ref="L5:M5"/>
    <mergeCell ref="N5:P5"/>
    <mergeCell ref="AI132:AI134"/>
    <mergeCell ref="AI103:AI105"/>
    <mergeCell ref="AI86:AI88"/>
    <mergeCell ref="Y49:Y52"/>
    <mergeCell ref="Z49:Z52"/>
    <mergeCell ref="AI49:AI62"/>
    <mergeCell ref="U13:U15"/>
    <mergeCell ref="V13:V15"/>
    <mergeCell ref="W13:W15"/>
    <mergeCell ref="X13:X15"/>
    <mergeCell ref="Y13:Y15"/>
    <mergeCell ref="Z13:Z15"/>
    <mergeCell ref="V9:V11"/>
    <mergeCell ref="W9:W11"/>
    <mergeCell ref="X9:X11"/>
    <mergeCell ref="Y9:Y11"/>
    <mergeCell ref="AI5:AI8"/>
    <mergeCell ref="AB6:AC7"/>
  </mergeCells>
  <conditionalFormatting sqref="W82">
    <cfRule type="cellIs" dxfId="15" priority="16" operator="notEqual">
      <formula>$W$85</formula>
    </cfRule>
  </conditionalFormatting>
  <conditionalFormatting sqref="X82">
    <cfRule type="cellIs" dxfId="14" priority="15" operator="notEqual">
      <formula>$X$85</formula>
    </cfRule>
  </conditionalFormatting>
  <conditionalFormatting sqref="Y82">
    <cfRule type="cellIs" dxfId="13" priority="14" operator="notEqual">
      <formula>$Y$85</formula>
    </cfRule>
  </conditionalFormatting>
  <conditionalFormatting sqref="Z82">
    <cfRule type="cellIs" dxfId="12" priority="13" operator="notEqual">
      <formula>$Z$85</formula>
    </cfRule>
  </conditionalFormatting>
  <conditionalFormatting sqref="W128">
    <cfRule type="cellIs" dxfId="11" priority="12" operator="notEqual">
      <formula>$W$131</formula>
    </cfRule>
  </conditionalFormatting>
  <conditionalFormatting sqref="X128">
    <cfRule type="cellIs" dxfId="10" priority="11" operator="notEqual">
      <formula>$X$131</formula>
    </cfRule>
  </conditionalFormatting>
  <conditionalFormatting sqref="Y128">
    <cfRule type="cellIs" dxfId="9" priority="10" operator="notEqual">
      <formula>$Y$131</formula>
    </cfRule>
  </conditionalFormatting>
  <conditionalFormatting sqref="Z128">
    <cfRule type="cellIs" dxfId="8" priority="9" operator="notEqual">
      <formula>$Z$131</formula>
    </cfRule>
  </conditionalFormatting>
  <conditionalFormatting sqref="W13">
    <cfRule type="cellIs" dxfId="7" priority="8" operator="notEqual">
      <formula>$W$16</formula>
    </cfRule>
  </conditionalFormatting>
  <conditionalFormatting sqref="X13">
    <cfRule type="cellIs" dxfId="6" priority="7" operator="notEqual">
      <formula>$X$16</formula>
    </cfRule>
  </conditionalFormatting>
  <conditionalFormatting sqref="Y13">
    <cfRule type="cellIs" dxfId="5" priority="6" operator="notEqual">
      <formula>$Y$16</formula>
    </cfRule>
  </conditionalFormatting>
  <conditionalFormatting sqref="Z13">
    <cfRule type="cellIs" dxfId="4" priority="5" operator="notEqual">
      <formula>$Z$16</formula>
    </cfRule>
  </conditionalFormatting>
  <conditionalFormatting sqref="W98">
    <cfRule type="cellIs" dxfId="3" priority="4" operator="notEqual">
      <formula>$W$101</formula>
    </cfRule>
  </conditionalFormatting>
  <conditionalFormatting sqref="X98">
    <cfRule type="cellIs" dxfId="2" priority="3" operator="notEqual">
      <formula>$X$101</formula>
    </cfRule>
  </conditionalFormatting>
  <conditionalFormatting sqref="Y98">
    <cfRule type="cellIs" dxfId="1" priority="2" operator="notEqual">
      <formula>$Y$101</formula>
    </cfRule>
  </conditionalFormatting>
  <conditionalFormatting sqref="Z98">
    <cfRule type="cellIs" dxfId="0" priority="1" operator="notEqual">
      <formula>$Z$101</formula>
    </cfRule>
  </conditionalFormatting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46" fitToHeight="4" orientation="landscape" r:id="rId1"/>
  <rowBreaks count="1" manualBreakCount="1">
    <brk id="48" min="1" max="15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theme="0" tint="-0.34998626667073579"/>
    <pageSetUpPr fitToPage="1"/>
  </sheetPr>
  <dimension ref="A1:I10"/>
  <sheetViews>
    <sheetView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400" t="s">
        <v>73</v>
      </c>
      <c r="G1" s="400"/>
      <c r="H1" s="400"/>
      <c r="I1" s="400"/>
    </row>
    <row r="4" spans="1:9" ht="30.75" customHeight="1">
      <c r="A4" s="401" t="s">
        <v>278</v>
      </c>
      <c r="B4" s="401"/>
      <c r="C4" s="401"/>
      <c r="D4" s="401"/>
      <c r="E4" s="401"/>
      <c r="F4" s="401"/>
      <c r="G4" s="401"/>
      <c r="H4" s="401"/>
      <c r="I4" s="401"/>
    </row>
    <row r="5" spans="1:9" ht="63" customHeight="1">
      <c r="A5" s="23" t="s">
        <v>9</v>
      </c>
      <c r="B5" s="141" t="s">
        <v>279</v>
      </c>
      <c r="C5" s="23" t="s">
        <v>10</v>
      </c>
      <c r="D5" s="23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57">
      <c r="A6" s="26"/>
      <c r="B6" s="56" t="s">
        <v>125</v>
      </c>
      <c r="C6" s="25"/>
      <c r="D6" s="25"/>
      <c r="E6" s="25"/>
      <c r="F6" s="25"/>
      <c r="G6" s="25"/>
      <c r="H6" s="25"/>
      <c r="I6" s="25"/>
    </row>
    <row r="7" spans="1:9" ht="42.75">
      <c r="A7" s="82">
        <v>1</v>
      </c>
      <c r="B7" s="102" t="s">
        <v>222</v>
      </c>
      <c r="C7" s="80" t="s">
        <v>12</v>
      </c>
      <c r="D7" s="80" t="s">
        <v>207</v>
      </c>
      <c r="E7" s="27">
        <f>28137.09*100/1356794.7</f>
        <v>2.0737912670207219</v>
      </c>
      <c r="F7" s="27">
        <v>2.09</v>
      </c>
      <c r="G7" s="27">
        <v>2.1</v>
      </c>
      <c r="H7" s="27">
        <v>2.11</v>
      </c>
      <c r="I7" s="27">
        <v>2.12</v>
      </c>
    </row>
    <row r="8" spans="1:9" ht="57">
      <c r="A8" s="29">
        <v>2</v>
      </c>
      <c r="B8" s="18" t="s">
        <v>95</v>
      </c>
      <c r="C8" s="28" t="s">
        <v>12</v>
      </c>
      <c r="D8" s="80" t="s">
        <v>207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15">
      <c r="A10" s="399" t="s">
        <v>155</v>
      </c>
      <c r="B10" s="404"/>
      <c r="C10" s="404"/>
      <c r="D10" s="404"/>
      <c r="E10" s="404"/>
      <c r="H10" s="404" t="s">
        <v>13</v>
      </c>
      <c r="I10" s="404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12</vt:i4>
      </vt:variant>
    </vt:vector>
  </HeadingPairs>
  <TitlesOfParts>
    <vt:vector size="32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ОТЧЕТ В МУ МВД</vt:lpstr>
      <vt:lpstr>ОТЧЕТ В АДМ.ГУБ.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ПР5. 20.Среда.1.Пок.</vt:lpstr>
      <vt:lpstr>ПР5. 21.ПП5.Среда.2.Мер.</vt:lpstr>
      <vt:lpstr>Поквартальная разбивка</vt:lpstr>
      <vt:lpstr>Лист1</vt:lpstr>
      <vt:lpstr>'03.П1.Показатели'!Область_печати</vt:lpstr>
      <vt:lpstr>'ОТЧЕТ В АДМ.ГУБ.'!Область_печати</vt:lpstr>
      <vt:lpstr>'ОТЧЕТ В МУ МВД'!Область_печати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'ПР5. 21.ПП5.Среда.2.Мер.'!Область_печати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2020-03-24T06:58:21Z</cp:lastPrinted>
  <dcterms:created xsi:type="dcterms:W3CDTF">2013-08-29T03:03:58Z</dcterms:created>
  <dcterms:modified xsi:type="dcterms:W3CDTF">2020-03-24T06:58:24Z</dcterms:modified>
</cp:coreProperties>
</file>